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egosztott\Fejlesztés\Strandpályázat 5\Pályázati kiírás 2021 11 19\"/>
    </mc:Choice>
  </mc:AlternateContent>
  <bookViews>
    <workbookView xWindow="0" yWindow="0" windowWidth="28800" windowHeight="11610" activeTab="1"/>
  </bookViews>
  <sheets>
    <sheet name="Kitöltési útmutató" sheetId="4" r:id="rId1"/>
    <sheet name="Költségterv" sheetId="1" r:id="rId2"/>
    <sheet name="Ellenőrzés" sheetId="2" r:id="rId3"/>
    <sheet name="System" sheetId="3" state="hidden" r:id="rId4"/>
  </sheets>
  <definedNames>
    <definedName name="_xlnm._FilterDatabase" localSheetId="1" hidden="1">Költségterv!$E$9:$L$9</definedName>
    <definedName name="_Hlk45792732" localSheetId="1">Költségterv!#REF!</definedName>
    <definedName name="Master">#REF!:INDEX(#REF!,COUNTA(#REF!))</definedName>
    <definedName name="_xlnm.Print_Area" localSheetId="0">'Kitöltési útmutató'!$A$1:$M$43</definedName>
    <definedName name="_xlnm.Print_Area" localSheetId="1">Költségterv!$A$1:$Q$65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" l="1"/>
  <c r="J29" i="1"/>
  <c r="D24" i="1"/>
  <c r="D29" i="1"/>
  <c r="D25" i="1"/>
  <c r="J28" i="1"/>
  <c r="I15" i="1" l="1"/>
  <c r="I12" i="1"/>
  <c r="G49" i="1"/>
  <c r="D40" i="1" l="1"/>
  <c r="K41" i="1" l="1"/>
  <c r="L41" i="1"/>
  <c r="M41" i="1"/>
  <c r="E41" i="1"/>
  <c r="F41" i="1"/>
  <c r="N30" i="1" l="1"/>
  <c r="N31" i="1"/>
  <c r="P31" i="1" s="1"/>
  <c r="N29" i="1"/>
  <c r="P29" i="1" s="1"/>
  <c r="Q29" i="1" s="1"/>
  <c r="N42" i="1"/>
  <c r="P42" i="1" s="1"/>
  <c r="N43" i="1"/>
  <c r="P43" i="1" s="1"/>
  <c r="N44" i="1"/>
  <c r="P44" i="1" s="1"/>
  <c r="Q44" i="1" s="1"/>
  <c r="N41" i="1"/>
  <c r="P41" i="1" s="1"/>
  <c r="M50" i="1"/>
  <c r="M40" i="1"/>
  <c r="N27" i="1"/>
  <c r="P27" i="1" s="1"/>
  <c r="N26" i="1"/>
  <c r="N24" i="1"/>
  <c r="P24" i="1" s="1"/>
  <c r="Q24" i="1" s="1"/>
  <c r="N23" i="1"/>
  <c r="P23" i="1" s="1"/>
  <c r="Q23" i="1" s="1"/>
  <c r="N21" i="1"/>
  <c r="P21" i="1" s="1"/>
  <c r="Q21" i="1" s="1"/>
  <c r="H28" i="1"/>
  <c r="H22" i="1"/>
  <c r="B1" i="2"/>
  <c r="D34" i="1"/>
  <c r="E28" i="1"/>
  <c r="B14" i="2" s="1"/>
  <c r="L28" i="1"/>
  <c r="N52" i="1"/>
  <c r="P52" i="1" s="1"/>
  <c r="N53" i="1"/>
  <c r="P53" i="1" s="1"/>
  <c r="N51" i="1"/>
  <c r="P51" i="1" s="1"/>
  <c r="P54" i="1"/>
  <c r="Q54" i="1" s="1"/>
  <c r="N49" i="1"/>
  <c r="N47" i="1"/>
  <c r="N48" i="1"/>
  <c r="N46" i="1"/>
  <c r="P46" i="1" s="1"/>
  <c r="N33" i="1"/>
  <c r="N36" i="1"/>
  <c r="P36" i="1" s="1"/>
  <c r="N37" i="1"/>
  <c r="P37" i="1" s="1"/>
  <c r="Q37" i="1" s="1"/>
  <c r="N38" i="1"/>
  <c r="P38" i="1" s="1"/>
  <c r="Q38" i="1" s="1"/>
  <c r="N39" i="1"/>
  <c r="N35" i="1"/>
  <c r="P35" i="1" s="1"/>
  <c r="Q35" i="1" s="1"/>
  <c r="N19" i="1"/>
  <c r="N18" i="1"/>
  <c r="P18" i="1" s="1"/>
  <c r="P19" i="1"/>
  <c r="Q19" i="1" s="1"/>
  <c r="N14" i="1"/>
  <c r="N15" i="1"/>
  <c r="N16" i="1"/>
  <c r="P16" i="1" s="1"/>
  <c r="N13" i="1"/>
  <c r="P13" i="1" s="1"/>
  <c r="P33" i="1"/>
  <c r="O34" i="1"/>
  <c r="L34" i="1"/>
  <c r="K34" i="1"/>
  <c r="J34" i="1"/>
  <c r="E34" i="1"/>
  <c r="F34" i="1"/>
  <c r="B3" i="2"/>
  <c r="B4" i="2"/>
  <c r="B5" i="2"/>
  <c r="B2" i="2"/>
  <c r="P14" i="1" l="1"/>
  <c r="Q14" i="1" s="1"/>
  <c r="H20" i="1"/>
  <c r="P15" i="1"/>
  <c r="Q15" i="1" s="1"/>
  <c r="Q43" i="1"/>
  <c r="Q42" i="1"/>
  <c r="Q18" i="1"/>
  <c r="Q41" i="1"/>
  <c r="Q53" i="1"/>
  <c r="Q16" i="1"/>
  <c r="N40" i="1"/>
  <c r="P39" i="1"/>
  <c r="Q39" i="1" s="1"/>
  <c r="Q52" i="1"/>
  <c r="Q51" i="1"/>
  <c r="Q31" i="1"/>
  <c r="Q27" i="1"/>
  <c r="Q33" i="1"/>
  <c r="N28" i="1"/>
  <c r="Q46" i="1"/>
  <c r="P47" i="1"/>
  <c r="Q47" i="1" s="1"/>
  <c r="P48" i="1"/>
  <c r="Q48" i="1" s="1"/>
  <c r="Q36" i="1"/>
  <c r="P34" i="1"/>
  <c r="P49" i="1"/>
  <c r="Q49" i="1" s="1"/>
  <c r="P30" i="1"/>
  <c r="P26" i="1"/>
  <c r="Q26" i="1" s="1"/>
  <c r="Q13" i="1"/>
  <c r="N50" i="1"/>
  <c r="N45" i="1"/>
  <c r="N34" i="1"/>
  <c r="N17" i="1"/>
  <c r="N12" i="1"/>
  <c r="O50" i="1"/>
  <c r="O45" i="1"/>
  <c r="O40" i="1"/>
  <c r="O28" i="1"/>
  <c r="O22" i="1"/>
  <c r="O20" i="1" s="1"/>
  <c r="G55" i="1"/>
  <c r="O17" i="1"/>
  <c r="O12" i="1"/>
  <c r="O11" i="1" s="1"/>
  <c r="D7" i="1"/>
  <c r="A12" i="3"/>
  <c r="A11" i="3"/>
  <c r="A10" i="3"/>
  <c r="O32" i="1" l="1"/>
  <c r="Q30" i="1"/>
  <c r="P28" i="1"/>
  <c r="Q34" i="1"/>
  <c r="N32" i="1"/>
  <c r="N11" i="1"/>
  <c r="P50" i="1"/>
  <c r="Q50" i="1" s="1"/>
  <c r="O55" i="1"/>
  <c r="L50" i="1" l="1"/>
  <c r="K50" i="1"/>
  <c r="J50" i="1"/>
  <c r="H50" i="1"/>
  <c r="F50" i="1"/>
  <c r="E50" i="1"/>
  <c r="D50" i="1"/>
  <c r="P45" i="1"/>
  <c r="Q45" i="1" s="1"/>
  <c r="M45" i="1"/>
  <c r="H45" i="1"/>
  <c r="L40" i="1"/>
  <c r="L32" i="1" s="1"/>
  <c r="K40" i="1"/>
  <c r="K32" i="1" s="1"/>
  <c r="J40" i="1"/>
  <c r="J32" i="1" s="1"/>
  <c r="H40" i="1"/>
  <c r="F40" i="1"/>
  <c r="E40" i="1"/>
  <c r="E32" i="1" s="1"/>
  <c r="Q28" i="1"/>
  <c r="L20" i="1"/>
  <c r="K28" i="1"/>
  <c r="F28" i="1"/>
  <c r="D28" i="1"/>
  <c r="K22" i="1"/>
  <c r="J22" i="1"/>
  <c r="J20" i="1" s="1"/>
  <c r="F22" i="1"/>
  <c r="E22" i="1"/>
  <c r="P17" i="1"/>
  <c r="Q17" i="1" s="1"/>
  <c r="I17" i="1"/>
  <c r="F6" i="1"/>
  <c r="E6" i="1"/>
  <c r="L55" i="1" l="1"/>
  <c r="M32" i="1"/>
  <c r="M55" i="1" s="1"/>
  <c r="C21" i="2"/>
  <c r="F32" i="1"/>
  <c r="H32" i="1"/>
  <c r="H55" i="1" s="1"/>
  <c r="D32" i="1"/>
  <c r="F20" i="1"/>
  <c r="E20" i="1"/>
  <c r="I11" i="1"/>
  <c r="I55" i="1" s="1"/>
  <c r="K20" i="1"/>
  <c r="K55" i="1" s="1"/>
  <c r="J55" i="1"/>
  <c r="P12" i="1"/>
  <c r="Q12" i="1" s="1"/>
  <c r="P40" i="1"/>
  <c r="N25" i="1" l="1"/>
  <c r="D22" i="1"/>
  <c r="D20" i="1" s="1"/>
  <c r="D55" i="1" s="1"/>
  <c r="P32" i="1"/>
  <c r="Q32" i="1" s="1"/>
  <c r="Q40" i="1"/>
  <c r="E55" i="1"/>
  <c r="F55" i="1"/>
  <c r="P11" i="1"/>
  <c r="Q11" i="1" s="1"/>
  <c r="P25" i="1" l="1"/>
  <c r="P22" i="1" s="1"/>
  <c r="Q25" i="1"/>
  <c r="N22" i="1"/>
  <c r="N20" i="1" s="1"/>
  <c r="N55" i="1" s="1"/>
  <c r="Q22" i="1" l="1"/>
  <c r="P20" i="1"/>
  <c r="Q20" i="1" l="1"/>
  <c r="P55" i="1"/>
  <c r="B15" i="2" l="1"/>
  <c r="B20" i="2"/>
  <c r="B19" i="2"/>
  <c r="B9" i="2"/>
  <c r="B13" i="2"/>
  <c r="Q55" i="1"/>
  <c r="B21" i="2" s="1"/>
  <c r="B17" i="2"/>
  <c r="B16" i="2"/>
  <c r="B12" i="2"/>
  <c r="B18" i="2"/>
  <c r="B10" i="2"/>
  <c r="B22" i="2"/>
  <c r="B11" i="2"/>
  <c r="B8" i="2"/>
</calcChain>
</file>

<file path=xl/sharedStrings.xml><?xml version="1.0" encoding="utf-8"?>
<sst xmlns="http://schemas.openxmlformats.org/spreadsheetml/2006/main" count="144" uniqueCount="123">
  <si>
    <t>Pályázati felhívás neve és kódszáma:</t>
  </si>
  <si>
    <t>Pályázó neve:</t>
  </si>
  <si>
    <t>Pályázó címe:</t>
  </si>
  <si>
    <t>Projekt megnevezése:</t>
  </si>
  <si>
    <t>Megvalósítás helyszíne:</t>
  </si>
  <si>
    <t>Támogatási kategória</t>
  </si>
  <si>
    <t>Regionális beruházási támogatás</t>
  </si>
  <si>
    <t>ÁFA státusz</t>
  </si>
  <si>
    <t xml:space="preserve">C- A támogatást igénylő alanya az ÁFA-nak, de a támogatási kérelemben megjelölt, támogatásból finanszírozott tevékenységekkel kapcsolatban felmerült költségeire vonatkozóan adólevonási jog nem illeti meg. Az elszámolásnál az ÁFÁ-val növelt (bruttó) összeg került figyelembevételre (Bruttó) </t>
  </si>
  <si>
    <t>Támogatott tevékenységek költségei</t>
  </si>
  <si>
    <t>Tevékenység rövid leírása</t>
  </si>
  <si>
    <t>3.1.2.1. Kötelezően megvalósítandó, önállóan nem támogatható tevékenységek</t>
  </si>
  <si>
    <t>3.1.2.2. Választható, önállóan nem támogatható tevékenységek</t>
  </si>
  <si>
    <t>TÁMOGATÁSI IGÉNY ÖSSZESEN</t>
  </si>
  <si>
    <t>ÖNERŐ
(az adott soron összesen)</t>
  </si>
  <si>
    <t>MINDÖSSZESEN</t>
  </si>
  <si>
    <t>Támogatási intenzitás</t>
  </si>
  <si>
    <t>3.1.2.1. a) a fejlesztésre kerülő strandon akadálymentesítés, biztosítva a bejárat, járdák, öltözők, vizes-blokk, kültéri tusoló használatát, a vízbejutás akadálymentes feltételeinek megteremtését, a fogyatékkal élők számára is hozzáférhető szolgáltatások használatát</t>
  </si>
  <si>
    <t xml:space="preserve">3.1.2.1. b) hálózatba való szerveződés </t>
  </si>
  <si>
    <t xml:space="preserve">3.1.2.1. c) komplex élményszerzést garantáló (innovatív) turisztikai profil kialakítása </t>
  </si>
  <si>
    <t>3.1.2.1. d) kötelező nyilvánosság biztosítása a Széchenyi2020 Kedvezményezettek Tájékoztatási Kötelezettségei útmutató és arculati kézikönyv „KTK 2020” szerint</t>
  </si>
  <si>
    <t>3.1.2.1. e) horizontális tevékenységek</t>
  </si>
  <si>
    <t>3.1.2.2. a) projektelőkészítési tevékenységek</t>
  </si>
  <si>
    <t>3.1.2.2. b) strandok fejlesztése</t>
  </si>
  <si>
    <t>3.1.2.2. c) bűnmegelőzési tevékenység támogatása</t>
  </si>
  <si>
    <t>3.1.2.2. e) turisztikai marketing tevékenység</t>
  </si>
  <si>
    <t>5.6.1. 1) Projekt-előkészítés költségei</t>
  </si>
  <si>
    <t>5.6.1. 1) a) Előzetes tanulmányok, engedélyezési dokumentumok költségei</t>
  </si>
  <si>
    <r>
      <t>5.6.1. 1) a) 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Szakmai program kidolgozásának költségei</t>
    </r>
  </si>
  <si>
    <r>
      <t>5.6.1. 1) a) 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Szükséges háttértanulmányok, szakvélemények</t>
    </r>
  </si>
  <si>
    <r>
      <t>5.6.1. 1) a) iii)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Mérnöki szolgáltatások költségei</t>
    </r>
  </si>
  <si>
    <t>5.6.1. 1) a) iv) Egyéb igazolhatóan szükséges tevékenységek költsége</t>
  </si>
  <si>
    <t>5.6.1. 1) b) Közbeszerzési költségek</t>
  </si>
  <si>
    <r>
      <t>5.6.1. 1) b) 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Közbeszerzési szakértő díja</t>
    </r>
  </si>
  <si>
    <r>
      <t>5.6.1. 1) b) 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Közbeszerzési eljárás díja</t>
    </r>
  </si>
  <si>
    <t>5.6.2. 2) Beruházási költségek</t>
  </si>
  <si>
    <t>5.6.1. 2) a) Terület-előkészítési költség</t>
  </si>
  <si>
    <t>5.6.1. 2) b) Építéshez kapcsolódó költségek</t>
  </si>
  <si>
    <r>
      <t>5.6.1. 2) b) 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Felújítás</t>
    </r>
  </si>
  <si>
    <r>
      <t>5.6.1. 2) b) 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Átalakítás</t>
    </r>
  </si>
  <si>
    <r>
      <t>5.6.1. 2) b) iii)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Új építés, amennyiben a projekt megvalósításához szükséges és alátámasztott</t>
    </r>
  </si>
  <si>
    <r>
      <t>5.6.1. 2) b) iv)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Bővítés, amennyiben meglevő épület esetében a projekt megvalósításához szükséges</t>
    </r>
  </si>
  <si>
    <t>5.6.1. 2) b) v) Beüzemelési költségek</t>
  </si>
  <si>
    <t>5.6.1. 2) c) Eszközbeszerzés költségei</t>
  </si>
  <si>
    <r>
      <rPr>
        <b/>
        <sz val="10"/>
        <rFont val="Arial"/>
        <family val="2"/>
        <charset val="238"/>
      </rPr>
      <t>(30. sorral egybeszámítva!)</t>
    </r>
    <r>
      <rPr>
        <sz val="10"/>
        <rFont val="Arial"/>
        <family val="2"/>
        <charset val="238"/>
      </rPr>
      <t xml:space="preserve"> 5.6.1. 2) c) i) Új eszköz(ök) beszerzése, amely bekerülési értéke tartalmazza a vételárat, tartalmazhatja az eszközbeszerzéshez kapcsolódó szállítás és üzembe helyezés, valamint az eszközbeszerzéshez közvetlenül kapcsolódó betanítás költségét is</t>
    </r>
  </si>
  <si>
    <t>5.6.1. 2) c) i) ebből az attrakció bemutathatóságát közvetlenül szolgáló emberi erővel hajtott közlekedési eszközök (Bejárható Magyarországhoz kapcsolódóan) – kizárólag kajak, kenu, csónak, SUP, kitesurf, wind-surf, vízibicikli</t>
  </si>
  <si>
    <t>5.6.1. 2) d) Immateriális javak beszerzése, amennyiben a projekt megvalósításához szükségesek</t>
  </si>
  <si>
    <t>5.6.1. 3) Szakmai megvalósításhoz kapcsolódó szolgáltatások költségei</t>
  </si>
  <si>
    <t>5.6.1. 3) a) Műszaki ellenőri szolgáltatás költsége</t>
  </si>
  <si>
    <t>5.6.1. 3) b) Egyéb műszaki jellegű szolgáltatások költsége</t>
  </si>
  <si>
    <r>
      <t>5.6.1. 3) b) 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Technológia kivitelezéséhez szükséges IT szolgáltatások költségei</t>
    </r>
  </si>
  <si>
    <r>
      <t>5.6.1. 3) b) iii)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Minőség-, környezet- és egyéb irányítási rendszerekhez kapcsolódó költségek</t>
    </r>
  </si>
  <si>
    <r>
      <t>5.6.1. 3) b) iv)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Műszaki jellegű szolgáltatások igénybevétele</t>
    </r>
  </si>
  <si>
    <r>
      <t>5.6.1. 3) b) v)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Egyéb igazolhatóan szükséges szakértői szolgáltatás igénybevétele</t>
    </r>
  </si>
  <si>
    <t>5.6.1. 3) c) Egyéb szakértői szolgáltatási költségek</t>
  </si>
  <si>
    <r>
      <t>5.6.1. 3) c) 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Közbeszerzési költségek</t>
    </r>
  </si>
  <si>
    <r>
      <t>5.6.1. 3) c) 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Jogi, pénzügyi és közbeszerzési tanácsadás igénybevétele</t>
    </r>
  </si>
  <si>
    <r>
      <t>5.6.1. 3) c) iii)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Turisztikai szakértői szolgáltatás költségei</t>
    </r>
  </si>
  <si>
    <r>
      <t>5.6.1. 3) c) iv)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Egyéb igazolhatóan szükséges szakértői szolgáltatás igénybevétele</t>
    </r>
  </si>
  <si>
    <t>5.6.1. 3) d) Marketing költségek</t>
  </si>
  <si>
    <r>
      <t>5.6.1. 3) d) 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Marketing, kommunikációs szolgáltatások igénybevétele</t>
    </r>
  </si>
  <si>
    <r>
      <t>5.6.1. 3) d) 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Rendezvényszervezés, kapcsolódó ellátási, ún. „catering” költségek, reprezentációs költségek</t>
    </r>
  </si>
  <si>
    <t>5.6.1. 3) d)  iii) A projekt tevékenységhez kapcsolódó, nem a meghatározott kötelezően előírt egyéb kommunikációs tevékenységek költségei</t>
  </si>
  <si>
    <t>5.6.1. 3) e) Kötelezően előírt nyilvánosság biztosításának költségei</t>
  </si>
  <si>
    <t>5.6.1. 3) f) Egyéb szolgáltatási költség</t>
  </si>
  <si>
    <r>
      <t>5.6.1. 3) f) i)</t>
    </r>
    <r>
      <rPr>
        <sz val="7"/>
        <rFont val="Times New Roman"/>
        <family val="1"/>
        <charset val="238"/>
      </rPr>
      <t xml:space="preserve">  </t>
    </r>
    <r>
      <rPr>
        <sz val="10"/>
        <rFont val="Arial"/>
        <family val="2"/>
        <charset val="238"/>
      </rPr>
      <t>Jogi jellegű szolgáltatások igénybevétele (pl. védjegy minősítés díja)</t>
    </r>
  </si>
  <si>
    <r>
      <t>5.6.1. 3) f) 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Hatósági igazgatási, szolgáltatási díjak, illetékek</t>
    </r>
  </si>
  <si>
    <t>5.6.1. 3) f) iiI) Egyéb igazolhatóan szükséges szolgáltatások költsége</t>
  </si>
  <si>
    <t>5.6.1. 4) Tartalék</t>
  </si>
  <si>
    <t>Összesen</t>
  </si>
  <si>
    <t>Kelt:</t>
  </si>
  <si>
    <t>Név</t>
  </si>
  <si>
    <t>beosztás</t>
  </si>
  <si>
    <t>támogatási igénylő neve</t>
  </si>
  <si>
    <t>PH</t>
  </si>
  <si>
    <t>Ellenőrző lista
A Költségterv abban az esetben nyújtható be, ha minden ellenőrzési érték megfelelő!</t>
  </si>
  <si>
    <t>A projekt-előkészítés költégei az összes elszámolható költség maximum 5%-a lehet, de legfeljebb 1.000.000,- Ft értékig.</t>
  </si>
  <si>
    <t>A terület előkészítés költégei az összes elszámolható költség maximum 2%-a lehet, de legfeljebb 600.000,- Ft értékig.</t>
  </si>
  <si>
    <t>A műszaki ellenőri szolgáltatás költségei az összes elszámolható költség maximum 1%-a lehet, de legfeljebb 300.000,- Ft értékig.</t>
  </si>
  <si>
    <t>A kötelezően előírt nyilvánosság biztosításának költségei az összes elszámolható költség minimum 0,5%-a lehet.</t>
  </si>
  <si>
    <t>Eszközbeszerzés (kizárólag a turisztikai-szakmai tartalomhoz kapcsolódó eszközök beszerzése)</t>
  </si>
  <si>
    <t>Eszközbeszerzésen belül az attrakció bemutathatóságát közvetlenül szolgáló emberi erővel hajtott közlekedési eszközök (Bejárható Magyarországhoz kapcsolódóan) – kizárólag kajak, kenu, csónak, SUP, kitesurf, wind-surf, vízibicikli</t>
  </si>
  <si>
    <t>Felhívás 3.1.2.2. b) pontjának megvalósításához kapcsolódó tevékenységek</t>
  </si>
  <si>
    <t>A Felhívás 3.1.2.2 b) pontjához kapcsolódó költségek az összes elszámolható költség minimum 20%-a lehetnek.</t>
  </si>
  <si>
    <t>Felhívás 3.1.2.1. a) pontjának megvalósításához kapcsolódó tevékenységek</t>
  </si>
  <si>
    <t>A Felhívás 3.1.2.1 a) pontjához kapcsolódó költségek az összes elszámolható költség minimum 15%-a lehetnek.</t>
  </si>
  <si>
    <t>Felhívás 3.1.2.1. b) és c) pontjainak megvalósításához kapcsolódó tevékenységek</t>
  </si>
  <si>
    <t>A Felhívás 3.1.2.1. b) és c) pontok költségei az összes elszámolható költség maximum 10%-a lehet, de legfeljebb 3.000.000,- Ft értékig.</t>
  </si>
  <si>
    <t>Az immateriális javak költségei az összes elszámolható költség maximum 5%-a lehet, de legfeljebb 1.000.000,- Ft értékig.</t>
  </si>
  <si>
    <t>A tartalék összege az összes elszámolható költség maximum 10%-a lehet, de legfeljebb 3.000.000,- Ft értékig.</t>
  </si>
  <si>
    <t>Támogatási összeg</t>
  </si>
  <si>
    <t>A támogatási összeg legalább 10.000.000,- Ft és legfeljebb 30.000.000,- Ft lehet.</t>
  </si>
  <si>
    <t>támogatást igénylő neve</t>
  </si>
  <si>
    <t>Válasszon támogatási jogcímet!</t>
  </si>
  <si>
    <t>EUMSZ 107. cikk (1) bekezdésének hatálya alá nem tartozó támogatás</t>
  </si>
  <si>
    <t>Csekély összegű (de minimis) támogatás</t>
  </si>
  <si>
    <t>Helyi infrastruktúra fejlesztéséhez nyújtott beruházási támogatás</t>
  </si>
  <si>
    <t>--</t>
  </si>
  <si>
    <t>Válasszon ÁFA státuszt!</t>
  </si>
  <si>
    <t>A – A támogatást igénylő nem alanya az ÁFA-nak. Az elszámolásnál az ÁFA-val növelt (bruttó) összeg kerül figyelembevételre (Bruttó)</t>
  </si>
  <si>
    <t>B – A támogatást igénylő az egyszerűsített vállalkozói adóról szóló 2012 évi XLIII. (XI.15) törvény hatálya alá tartozik. Az elszámolásnál az ÁFA nélküli összeg kerül figyelembevételre. (Nettó)</t>
  </si>
  <si>
    <t>D – A támogatást igénylő alanya az ÁFÁ-nak, a támogatási kérelemben megjelölt, támogatásból finanszírozott tevékenységekkel kapcsolatban felmerült költségeire vonatkozóan adólevonási jog illeti meg. Az elszámolásnál az ÁFA nélküli (nettó) összeg kerül figyelembevételre. (Nettó)</t>
  </si>
  <si>
    <t xml:space="preserve">E – A támogatást igénylő alanya az ÁFA-nak, a támogatási kérelemben megjelölt, támogatásból finanszírozott tevékenységekkel kapcsolatban felmerült költségeire vonatkozóan tételes elkülönítéssel állapítja meg a levonható és a le nem vonható ÁFA összegét. Az elszámolásnál a tételes elkülönítés alapján megállapított le nem vonható ÁFA összeg kerülhet figyelembevételre (Bruttó) </t>
  </si>
  <si>
    <t>F – A támogatást igénylő alanya az ÁFÁ-nak, a támogatási kérelemben megjelölt, támogatásból finanszírozott tevékenységekkel kapcsolatban felmerült költségeire vonatkozóan arányosítással állapítja meg a levonható és a le nem vonható ÁFA összegét. Az elszámolásnál az arányosítás számítását mellékelni kell. Az arányosítás alapján megállapított le nem vonható ÁFA összeg vehető figyelembe (Bruttó)</t>
  </si>
  <si>
    <r>
      <t>5.6.1. 3) b) ii)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 xml:space="preserve">Egyéb igazolhatóan szükséges mérnöki, szakértői díjak (pl. </t>
    </r>
    <r>
      <rPr>
        <b/>
        <sz val="10"/>
        <rFont val="Arial"/>
        <family val="2"/>
        <charset val="238"/>
      </rPr>
      <t>rehabilitációs környezettervező szakmérnök</t>
    </r>
    <r>
      <rPr>
        <sz val="10"/>
        <rFont val="Arial"/>
        <family val="2"/>
        <charset val="238"/>
      </rPr>
      <t>)</t>
    </r>
  </si>
  <si>
    <t>3.1.2.2. d) eszközbeszerzési tevékenység – a turisztikai tartalomhoz kapcsolódóan</t>
  </si>
  <si>
    <t>Az eszközbeszerzés (kizárólag turisztikai-szakmai tartalomhoz kapcsolódóan - 3.1.2.1. b), 3.1.2.1. c) és 3.1.2.2. d) pontok) költségei az összes elszámolható költség maximum 15%-a lehet, de legfeljebb 4.500.000,- Ft értékig.</t>
  </si>
  <si>
    <r>
      <t xml:space="preserve">Az </t>
    </r>
    <r>
      <rPr>
        <b/>
        <sz val="10"/>
        <color theme="1"/>
        <rFont val="Arial"/>
        <family val="2"/>
        <charset val="238"/>
      </rPr>
      <t>Eszközbeszerzésen</t>
    </r>
    <r>
      <rPr>
        <sz val="10"/>
        <color theme="1"/>
        <rFont val="Arial"/>
        <family val="2"/>
        <charset val="238"/>
      </rPr>
      <t xml:space="preserve"> (kizárólag turisztikai-szakmai tartalomhoz kapcsolódóan, 3.1.2.1. b) pont) </t>
    </r>
    <r>
      <rPr>
        <b/>
        <sz val="10"/>
        <color theme="1"/>
        <rFont val="Arial"/>
        <family val="2"/>
        <charset val="238"/>
      </rPr>
      <t>belül</t>
    </r>
    <r>
      <rPr>
        <sz val="10"/>
        <color theme="1"/>
        <rFont val="Arial"/>
        <family val="2"/>
        <charset val="238"/>
      </rPr>
      <t xml:space="preserve"> az emberi erővel hajtott közlekedési eszközök Bejárható Magyarországhoz kapcsolódóan költségei legfeljebb 1.500.000,- Ft értékig.</t>
    </r>
  </si>
  <si>
    <t>A turisztikai marketing tevékenység az összes elszámolható költség maximum 5%-a lehet, de legfeljebb 1.500.000,- Ft értékig.</t>
  </si>
  <si>
    <t>Strandfejlesztés 2021 (STR-2021)</t>
  </si>
  <si>
    <t>h</t>
  </si>
  <si>
    <t xml:space="preserve"> </t>
  </si>
  <si>
    <t>Az 5.6.1.1) b) az 5.6.1. 3) c) i) és az 5.6.1. 3. c) ii) költség együtt az összes elszámolható költség maximum 1%-a lehet, de legfeljebb 300.000,- Ft értékig.</t>
  </si>
  <si>
    <t>bejárat akadálymentesítése</t>
  </si>
  <si>
    <t xml:space="preserve">járda, kültéri világítás, akm.parkoló, </t>
  </si>
  <si>
    <t>műszaki ellenőr</t>
  </si>
  <si>
    <t>min.0,5%</t>
  </si>
  <si>
    <t>rehab tanácsadás</t>
  </si>
  <si>
    <t>rehab. Nyilatkozat</t>
  </si>
  <si>
    <t>tanulmány</t>
  </si>
  <si>
    <t>kerékpáros szervízoszlop, félautomata defibrillátor, mentő katamarán, mentőmellény, rámpa</t>
  </si>
  <si>
    <t>kötelező nyilvánosság</t>
  </si>
  <si>
    <t>tervezés helyszínrajz, rehab mérnök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</si>
</sst>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#,##0\ &quot;Ft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D78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D694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 applyProtection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4" xfId="0" applyFont="1" applyBorder="1" applyAlignment="1">
      <alignment vertical="center" wrapText="1"/>
    </xf>
    <xf numFmtId="9" fontId="2" fillId="0" borderId="13" xfId="2" applyFont="1" applyBorder="1" applyAlignment="1" applyProtection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left" wrapText="1"/>
    </xf>
    <xf numFmtId="165" fontId="2" fillId="4" borderId="26" xfId="1" applyNumberFormat="1" applyFont="1" applyFill="1" applyBorder="1" applyAlignment="1" applyProtection="1">
      <alignment horizontal="right"/>
    </xf>
    <xf numFmtId="0" fontId="2" fillId="0" borderId="24" xfId="0" applyFont="1" applyBorder="1" applyAlignment="1">
      <alignment vertical="center"/>
    </xf>
    <xf numFmtId="0" fontId="2" fillId="0" borderId="27" xfId="0" applyFont="1" applyBorder="1"/>
    <xf numFmtId="0" fontId="5" fillId="5" borderId="24" xfId="0" applyFont="1" applyFill="1" applyBorder="1" applyAlignment="1">
      <alignment vertical="center" wrapText="1"/>
    </xf>
    <xf numFmtId="165" fontId="5" fillId="5" borderId="24" xfId="0" applyNumberFormat="1" applyFont="1" applyFill="1" applyBorder="1" applyAlignment="1">
      <alignment horizontal="right" vertical="center" wrapText="1"/>
    </xf>
    <xf numFmtId="0" fontId="5" fillId="0" borderId="24" xfId="0" applyFont="1" applyBorder="1" applyAlignment="1">
      <alignment horizontal="justify" vertical="center"/>
    </xf>
    <xf numFmtId="165" fontId="5" fillId="0" borderId="24" xfId="0" applyNumberFormat="1" applyFont="1" applyBorder="1" applyAlignment="1" applyProtection="1">
      <alignment horizontal="right" vertical="center"/>
      <protection locked="0"/>
    </xf>
    <xf numFmtId="165" fontId="5" fillId="0" borderId="24" xfId="0" applyNumberFormat="1" applyFont="1" applyBorder="1" applyAlignment="1">
      <alignment horizontal="right" vertical="center"/>
    </xf>
    <xf numFmtId="165" fontId="2" fillId="0" borderId="24" xfId="0" applyNumberFormat="1" applyFont="1" applyBorder="1" applyAlignment="1" applyProtection="1">
      <alignment horizontal="right" vertical="center"/>
      <protection locked="0"/>
    </xf>
    <xf numFmtId="0" fontId="3" fillId="4" borderId="24" xfId="0" applyFont="1" applyFill="1" applyBorder="1" applyAlignment="1">
      <alignment horizontal="left" wrapText="1"/>
    </xf>
    <xf numFmtId="165" fontId="2" fillId="4" borderId="24" xfId="1" applyNumberFormat="1" applyFont="1" applyFill="1" applyBorder="1" applyAlignment="1" applyProtection="1">
      <alignment horizontal="right"/>
    </xf>
    <xf numFmtId="0" fontId="5" fillId="5" borderId="24" xfId="0" applyFont="1" applyFill="1" applyBorder="1" applyAlignment="1">
      <alignment wrapText="1"/>
    </xf>
    <xf numFmtId="165" fontId="5" fillId="5" borderId="24" xfId="0" applyNumberFormat="1" applyFont="1" applyFill="1" applyBorder="1" applyAlignment="1">
      <alignment horizontal="right" wrapText="1"/>
    </xf>
    <xf numFmtId="0" fontId="5" fillId="0" borderId="24" xfId="0" applyFont="1" applyBorder="1" applyAlignment="1">
      <alignment horizontal="left" vertical="center" wrapText="1"/>
    </xf>
    <xf numFmtId="0" fontId="2" fillId="0" borderId="24" xfId="0" applyFont="1" applyBorder="1"/>
    <xf numFmtId="0" fontId="5" fillId="0" borderId="24" xfId="0" applyFont="1" applyBorder="1" applyAlignment="1">
      <alignment wrapText="1"/>
    </xf>
    <xf numFmtId="0" fontId="2" fillId="5" borderId="23" xfId="0" applyFont="1" applyFill="1" applyBorder="1" applyAlignment="1">
      <alignment wrapText="1"/>
    </xf>
    <xf numFmtId="165" fontId="2" fillId="5" borderId="23" xfId="0" applyNumberFormat="1" applyFont="1" applyFill="1" applyBorder="1" applyAlignment="1">
      <alignment horizontal="right" wrapText="1"/>
    </xf>
    <xf numFmtId="0" fontId="3" fillId="4" borderId="24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wrapText="1"/>
    </xf>
    <xf numFmtId="165" fontId="2" fillId="5" borderId="24" xfId="0" applyNumberFormat="1" applyFont="1" applyFill="1" applyBorder="1" applyAlignment="1">
      <alignment horizontal="right" wrapText="1"/>
    </xf>
    <xf numFmtId="0" fontId="2" fillId="0" borderId="24" xfId="0" applyFont="1" applyBorder="1" applyAlignment="1">
      <alignment wrapText="1"/>
    </xf>
    <xf numFmtId="0" fontId="3" fillId="6" borderId="28" xfId="0" applyFont="1" applyFill="1" applyBorder="1" applyAlignment="1">
      <alignment horizontal="right" vertical="center"/>
    </xf>
    <xf numFmtId="164" fontId="3" fillId="6" borderId="29" xfId="1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164" fontId="2" fillId="0" borderId="0" xfId="1" applyNumberFormat="1" applyFont="1" applyAlignment="1" applyProtection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justify" vertical="center"/>
    </xf>
    <xf numFmtId="49" fontId="2" fillId="0" borderId="0" xfId="0" applyNumberFormat="1" applyFont="1" applyAlignment="1">
      <alignment horizontal="center"/>
    </xf>
    <xf numFmtId="0" fontId="2" fillId="4" borderId="24" xfId="0" applyFont="1" applyFill="1" applyBorder="1" applyAlignment="1">
      <alignment horizontal="center" vertical="center" wrapText="1"/>
    </xf>
    <xf numFmtId="165" fontId="5" fillId="0" borderId="24" xfId="0" applyNumberFormat="1" applyFont="1" applyBorder="1" applyAlignment="1" applyProtection="1">
      <alignment horizontal="right" wrapText="1"/>
      <protection locked="0"/>
    </xf>
    <xf numFmtId="0" fontId="2" fillId="4" borderId="27" xfId="0" applyFont="1" applyFill="1" applyBorder="1" applyAlignment="1">
      <alignment vertical="center" wrapText="1"/>
    </xf>
    <xf numFmtId="0" fontId="8" fillId="0" borderId="23" xfId="0" applyFont="1" applyBorder="1" applyAlignment="1">
      <alignment horizontal="left" wrapText="1" indent="7"/>
    </xf>
    <xf numFmtId="0" fontId="5" fillId="3" borderId="24" xfId="0" applyFont="1" applyFill="1" applyBorder="1" applyAlignment="1">
      <alignment horizontal="center" vertical="center" wrapText="1"/>
    </xf>
    <xf numFmtId="165" fontId="2" fillId="5" borderId="36" xfId="0" applyNumberFormat="1" applyFont="1" applyFill="1" applyBorder="1" applyAlignment="1">
      <alignment horizontal="right" wrapText="1"/>
    </xf>
    <xf numFmtId="165" fontId="5" fillId="5" borderId="36" xfId="0" applyNumberFormat="1" applyFont="1" applyFill="1" applyBorder="1" applyAlignment="1">
      <alignment horizontal="right" wrapText="1"/>
    </xf>
    <xf numFmtId="164" fontId="3" fillId="6" borderId="35" xfId="1" applyNumberFormat="1" applyFont="1" applyFill="1" applyBorder="1" applyAlignment="1" applyProtection="1">
      <alignment horizontal="right" vertical="center"/>
    </xf>
    <xf numFmtId="9" fontId="2" fillId="0" borderId="0" xfId="2" quotePrefix="1" applyFont="1" applyBorder="1" applyAlignment="1" applyProtection="1">
      <alignment horizontal="center" vertical="center" wrapText="1"/>
    </xf>
    <xf numFmtId="9" fontId="2" fillId="0" borderId="0" xfId="2" applyFont="1" applyBorder="1" applyAlignment="1" applyProtection="1">
      <alignment horizontal="center" vertical="center" wrapText="1"/>
    </xf>
    <xf numFmtId="0" fontId="0" fillId="0" borderId="0" xfId="0" quotePrefix="1"/>
    <xf numFmtId="9" fontId="0" fillId="0" borderId="0" xfId="0" applyNumberFormat="1"/>
    <xf numFmtId="0" fontId="9" fillId="0" borderId="0" xfId="0" applyFont="1" applyAlignment="1">
      <alignment horizontal="justify" vertical="center" wrapText="1"/>
    </xf>
    <xf numFmtId="165" fontId="5" fillId="5" borderId="24" xfId="0" applyNumberFormat="1" applyFont="1" applyFill="1" applyBorder="1" applyAlignment="1">
      <alignment horizontal="right" vertical="center"/>
    </xf>
    <xf numFmtId="165" fontId="8" fillId="0" borderId="24" xfId="0" applyNumberFormat="1" applyFont="1" applyBorder="1" applyAlignment="1">
      <alignment horizontal="right" vertical="center"/>
    </xf>
    <xf numFmtId="10" fontId="2" fillId="4" borderId="40" xfId="1" applyNumberFormat="1" applyFont="1" applyFill="1" applyBorder="1" applyAlignment="1" applyProtection="1">
      <alignment horizontal="right"/>
    </xf>
    <xf numFmtId="10" fontId="5" fillId="5" borderId="36" xfId="0" applyNumberFormat="1" applyFont="1" applyFill="1" applyBorder="1" applyAlignment="1">
      <alignment horizontal="right" vertical="center" wrapText="1"/>
    </xf>
    <xf numFmtId="10" fontId="5" fillId="0" borderId="36" xfId="0" applyNumberFormat="1" applyFont="1" applyBorder="1" applyAlignment="1">
      <alignment horizontal="right" vertical="center"/>
    </xf>
    <xf numFmtId="10" fontId="2" fillId="4" borderId="36" xfId="1" applyNumberFormat="1" applyFont="1" applyFill="1" applyBorder="1" applyAlignment="1" applyProtection="1">
      <alignment horizontal="right"/>
    </xf>
    <xf numFmtId="10" fontId="5" fillId="5" borderId="36" xfId="0" applyNumberFormat="1" applyFont="1" applyFill="1" applyBorder="1" applyAlignment="1">
      <alignment horizontal="right" vertical="center"/>
    </xf>
    <xf numFmtId="10" fontId="5" fillId="5" borderId="36" xfId="0" applyNumberFormat="1" applyFont="1" applyFill="1" applyBorder="1" applyAlignment="1">
      <alignment horizontal="right" wrapText="1"/>
    </xf>
    <xf numFmtId="10" fontId="8" fillId="0" borderId="36" xfId="0" applyNumberFormat="1" applyFont="1" applyBorder="1" applyAlignment="1">
      <alignment horizontal="right" vertical="center"/>
    </xf>
    <xf numFmtId="10" fontId="2" fillId="5" borderId="36" xfId="0" applyNumberFormat="1" applyFont="1" applyFill="1" applyBorder="1" applyAlignment="1">
      <alignment horizontal="right" wrapText="1"/>
    </xf>
    <xf numFmtId="10" fontId="2" fillId="4" borderId="41" xfId="1" applyNumberFormat="1" applyFont="1" applyFill="1" applyBorder="1" applyAlignment="1" applyProtection="1">
      <alignment horizontal="right"/>
    </xf>
    <xf numFmtId="10" fontId="3" fillId="6" borderId="35" xfId="1" applyNumberFormat="1" applyFont="1" applyFill="1" applyBorder="1" applyAlignment="1" applyProtection="1">
      <alignment horizontal="right" vertic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wrapText="1"/>
    </xf>
    <xf numFmtId="0" fontId="10" fillId="5" borderId="27" xfId="0" applyFont="1" applyFill="1" applyBorder="1" applyAlignment="1">
      <alignment wrapText="1"/>
    </xf>
    <xf numFmtId="0" fontId="5" fillId="3" borderId="27" xfId="0" applyFont="1" applyFill="1" applyBorder="1" applyAlignment="1">
      <alignment vertical="center" wrapText="1"/>
    </xf>
    <xf numFmtId="0" fontId="5" fillId="3" borderId="36" xfId="0" applyFont="1" applyFill="1" applyBorder="1" applyAlignment="1">
      <alignment vertical="center" wrapText="1"/>
    </xf>
    <xf numFmtId="0" fontId="2" fillId="4" borderId="36" xfId="0" applyFont="1" applyFill="1" applyBorder="1" applyAlignment="1">
      <alignment vertical="center" wrapText="1"/>
    </xf>
    <xf numFmtId="0" fontId="5" fillId="0" borderId="24" xfId="0" applyFont="1" applyBorder="1" applyAlignment="1" applyProtection="1">
      <alignment horizontal="justify"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Protection="1">
      <protection locked="0"/>
    </xf>
    <xf numFmtId="0" fontId="5" fillId="0" borderId="24" xfId="0" applyFont="1" applyBorder="1" applyAlignment="1" applyProtection="1">
      <alignment wrapText="1"/>
      <protection locked="0"/>
    </xf>
    <xf numFmtId="0" fontId="8" fillId="0" borderId="23" xfId="0" applyFont="1" applyBorder="1" applyAlignment="1" applyProtection="1">
      <alignment wrapText="1"/>
      <protection locked="0"/>
    </xf>
    <xf numFmtId="0" fontId="2" fillId="5" borderId="23" xfId="0" applyFont="1" applyFill="1" applyBorder="1" applyAlignment="1" applyProtection="1">
      <alignment wrapText="1"/>
      <protection locked="0"/>
    </xf>
    <xf numFmtId="165" fontId="5" fillId="0" borderId="24" xfId="0" applyNumberFormat="1" applyFont="1" applyBorder="1" applyAlignment="1" applyProtection="1">
      <alignment horizontal="right" vertical="center" wrapText="1"/>
      <protection locked="0"/>
    </xf>
    <xf numFmtId="165" fontId="2" fillId="0" borderId="24" xfId="0" applyNumberFormat="1" applyFont="1" applyBorder="1" applyAlignment="1" applyProtection="1">
      <alignment horizontal="right"/>
      <protection locked="0"/>
    </xf>
    <xf numFmtId="165" fontId="2" fillId="5" borderId="24" xfId="0" applyNumberFormat="1" applyFont="1" applyFill="1" applyBorder="1" applyAlignment="1" applyProtection="1">
      <alignment horizontal="right" wrapText="1"/>
      <protection locked="0"/>
    </xf>
    <xf numFmtId="165" fontId="2" fillId="5" borderId="23" xfId="0" applyNumberFormat="1" applyFont="1" applyFill="1" applyBorder="1" applyAlignment="1" applyProtection="1">
      <alignment horizontal="right" wrapText="1"/>
      <protection locked="0"/>
    </xf>
    <xf numFmtId="0" fontId="2" fillId="0" borderId="24" xfId="0" applyFont="1" applyBorder="1" applyAlignment="1" applyProtection="1">
      <alignment wrapText="1"/>
      <protection locked="0"/>
    </xf>
    <xf numFmtId="0" fontId="3" fillId="4" borderId="24" xfId="0" applyFont="1" applyFill="1" applyBorder="1" applyAlignment="1" applyProtection="1">
      <alignment horizontal="left" wrapText="1"/>
      <protection locked="0"/>
    </xf>
    <xf numFmtId="165" fontId="5" fillId="0" borderId="36" xfId="0" applyNumberFormat="1" applyFont="1" applyBorder="1" applyAlignment="1" applyProtection="1">
      <alignment horizontal="right" vertical="center"/>
      <protection locked="0"/>
    </xf>
    <xf numFmtId="165" fontId="2" fillId="0" borderId="36" xfId="0" applyNumberFormat="1" applyFont="1" applyBorder="1" applyAlignment="1" applyProtection="1">
      <alignment horizontal="right" wrapText="1"/>
      <protection locked="0"/>
    </xf>
    <xf numFmtId="165" fontId="2" fillId="0" borderId="36" xfId="0" applyNumberFormat="1" applyFont="1" applyBorder="1" applyAlignment="1" applyProtection="1">
      <alignment horizontal="right" vertical="center"/>
      <protection locked="0"/>
    </xf>
    <xf numFmtId="165" fontId="5" fillId="5" borderId="24" xfId="0" applyNumberFormat="1" applyFont="1" applyFill="1" applyBorder="1" applyAlignment="1" applyProtection="1">
      <alignment horizontal="right" wrapText="1"/>
      <protection locked="0"/>
    </xf>
    <xf numFmtId="165" fontId="8" fillId="0" borderId="23" xfId="0" applyNumberFormat="1" applyFont="1" applyBorder="1" applyAlignment="1" applyProtection="1">
      <alignment horizontal="right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5" fillId="0" borderId="0" xfId="0" applyFont="1"/>
    <xf numFmtId="165" fontId="2" fillId="4" borderId="24" xfId="1" applyNumberFormat="1" applyFont="1" applyFill="1" applyBorder="1" applyAlignment="1" applyProtection="1">
      <alignment horizontal="right"/>
      <protection locked="0"/>
    </xf>
    <xf numFmtId="0" fontId="2" fillId="4" borderId="32" xfId="0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49" fontId="2" fillId="2" borderId="4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wrapText="1"/>
    </xf>
    <xf numFmtId="0" fontId="3" fillId="0" borderId="41" xfId="0" applyFont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2" fillId="5" borderId="24" xfId="0" applyFont="1" applyFill="1" applyBorder="1" applyAlignment="1">
      <alignment horizontal="center" vertical="center"/>
    </xf>
    <xf numFmtId="0" fontId="5" fillId="5" borderId="24" xfId="0" applyFont="1" applyFill="1" applyBorder="1" applyAlignment="1" applyProtection="1">
      <alignment wrapText="1"/>
      <protection locked="0"/>
    </xf>
    <xf numFmtId="0" fontId="2" fillId="5" borderId="24" xfId="0" applyFont="1" applyFill="1" applyBorder="1"/>
    <xf numFmtId="0" fontId="2" fillId="5" borderId="24" xfId="0" applyFont="1" applyFill="1" applyBorder="1" applyProtection="1">
      <protection locked="0"/>
    </xf>
    <xf numFmtId="165" fontId="2" fillId="5" borderId="23" xfId="0" applyNumberFormat="1" applyFont="1" applyFill="1" applyBorder="1" applyAlignment="1">
      <alignment horizontal="right" vertical="center" wrapText="1"/>
    </xf>
    <xf numFmtId="0" fontId="4" fillId="3" borderId="27" xfId="0" applyFont="1" applyFill="1" applyBorder="1" applyAlignment="1">
      <alignment vertical="center" wrapText="1"/>
    </xf>
    <xf numFmtId="9" fontId="4" fillId="3" borderId="8" xfId="2" applyFont="1" applyFill="1" applyBorder="1" applyAlignment="1">
      <alignment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vertical="center" wrapText="1"/>
    </xf>
    <xf numFmtId="0" fontId="4" fillId="3" borderId="45" xfId="0" applyFont="1" applyFill="1" applyBorder="1" applyAlignment="1">
      <alignment vertical="center" wrapText="1"/>
    </xf>
    <xf numFmtId="9" fontId="4" fillId="3" borderId="13" xfId="2" applyFont="1" applyFill="1" applyBorder="1" applyAlignment="1">
      <alignment vertical="center" wrapText="1"/>
    </xf>
    <xf numFmtId="165" fontId="4" fillId="6" borderId="33" xfId="2" applyNumberFormat="1" applyFont="1" applyFill="1" applyBorder="1" applyAlignment="1">
      <alignment horizontal="center" vertical="center" wrapText="1"/>
    </xf>
    <xf numFmtId="10" fontId="4" fillId="6" borderId="24" xfId="2" applyNumberFormat="1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vertical="center" wrapText="1"/>
    </xf>
    <xf numFmtId="0" fontId="4" fillId="3" borderId="33" xfId="0" applyFont="1" applyFill="1" applyBorder="1" applyAlignment="1">
      <alignment vertical="center" wrapText="1"/>
    </xf>
    <xf numFmtId="0" fontId="4" fillId="3" borderId="38" xfId="0" applyFont="1" applyFill="1" applyBorder="1" applyAlignment="1">
      <alignment vertical="center" wrapText="1"/>
    </xf>
    <xf numFmtId="165" fontId="2" fillId="3" borderId="36" xfId="0" applyNumberFormat="1" applyFont="1" applyFill="1" applyBorder="1" applyAlignment="1">
      <alignment horizontal="right" wrapText="1"/>
    </xf>
    <xf numFmtId="165" fontId="2" fillId="3" borderId="51" xfId="1" applyNumberFormat="1" applyFont="1" applyFill="1" applyBorder="1" applyAlignment="1" applyProtection="1">
      <alignment horizontal="right"/>
    </xf>
    <xf numFmtId="165" fontId="2" fillId="3" borderId="52" xfId="1" applyNumberFormat="1" applyFont="1" applyFill="1" applyBorder="1" applyAlignment="1" applyProtection="1">
      <alignment horizontal="right"/>
    </xf>
    <xf numFmtId="165" fontId="2" fillId="3" borderId="53" xfId="1" applyNumberFormat="1" applyFont="1" applyFill="1" applyBorder="1" applyAlignment="1" applyProtection="1">
      <alignment horizontal="right"/>
    </xf>
    <xf numFmtId="165" fontId="5" fillId="3" borderId="54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Alignment="1">
      <alignment horizontal="right" vertical="center" wrapText="1"/>
    </xf>
    <xf numFmtId="165" fontId="5" fillId="3" borderId="55" xfId="0" applyNumberFormat="1" applyFont="1" applyFill="1" applyBorder="1" applyAlignment="1">
      <alignment horizontal="right" vertical="center" wrapText="1"/>
    </xf>
    <xf numFmtId="165" fontId="5" fillId="3" borderId="54" xfId="0" applyNumberFormat="1" applyFont="1" applyFill="1" applyBorder="1" applyAlignment="1">
      <alignment horizontal="right" vertical="center"/>
    </xf>
    <xf numFmtId="165" fontId="5" fillId="3" borderId="0" xfId="0" applyNumberFormat="1" applyFont="1" applyFill="1" applyAlignment="1">
      <alignment horizontal="right" vertical="center"/>
    </xf>
    <xf numFmtId="165" fontId="5" fillId="3" borderId="55" xfId="0" applyNumberFormat="1" applyFont="1" applyFill="1" applyBorder="1" applyAlignment="1">
      <alignment horizontal="right" vertical="center"/>
    </xf>
    <xf numFmtId="165" fontId="2" fillId="3" borderId="54" xfId="0" applyNumberFormat="1" applyFont="1" applyFill="1" applyBorder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/>
    </xf>
    <xf numFmtId="165" fontId="2" fillId="3" borderId="55" xfId="0" applyNumberFormat="1" applyFont="1" applyFill="1" applyBorder="1" applyAlignment="1">
      <alignment horizontal="right" vertical="center"/>
    </xf>
    <xf numFmtId="165" fontId="5" fillId="3" borderId="56" xfId="0" applyNumberFormat="1" applyFont="1" applyFill="1" applyBorder="1" applyAlignment="1">
      <alignment horizontal="right" vertical="center"/>
    </xf>
    <xf numFmtId="165" fontId="5" fillId="3" borderId="30" xfId="0" applyNumberFormat="1" applyFont="1" applyFill="1" applyBorder="1" applyAlignment="1">
      <alignment horizontal="right" vertical="center"/>
    </xf>
    <xf numFmtId="165" fontId="2" fillId="3" borderId="54" xfId="1" applyNumberFormat="1" applyFont="1" applyFill="1" applyBorder="1" applyAlignment="1" applyProtection="1">
      <alignment horizontal="right"/>
    </xf>
    <xf numFmtId="165" fontId="5" fillId="3" borderId="54" xfId="0" applyNumberFormat="1" applyFont="1" applyFill="1" applyBorder="1" applyAlignment="1">
      <alignment horizontal="right" wrapText="1"/>
    </xf>
    <xf numFmtId="165" fontId="5" fillId="3" borderId="55" xfId="0" applyNumberFormat="1" applyFont="1" applyFill="1" applyBorder="1" applyAlignment="1">
      <alignment horizontal="right" wrapText="1"/>
    </xf>
    <xf numFmtId="165" fontId="2" fillId="3" borderId="54" xfId="0" applyNumberFormat="1" applyFont="1" applyFill="1" applyBorder="1" applyAlignment="1">
      <alignment horizontal="right"/>
    </xf>
    <xf numFmtId="165" fontId="2" fillId="3" borderId="55" xfId="0" applyNumberFormat="1" applyFont="1" applyFill="1" applyBorder="1" applyAlignment="1">
      <alignment horizontal="right"/>
    </xf>
    <xf numFmtId="165" fontId="8" fillId="3" borderId="55" xfId="0" applyNumberFormat="1" applyFont="1" applyFill="1" applyBorder="1" applyAlignment="1">
      <alignment horizontal="right" wrapText="1"/>
    </xf>
    <xf numFmtId="165" fontId="2" fillId="3" borderId="30" xfId="0" applyNumberFormat="1" applyFont="1" applyFill="1" applyBorder="1" applyAlignment="1">
      <alignment horizontal="right" wrapText="1"/>
    </xf>
    <xf numFmtId="165" fontId="2" fillId="3" borderId="58" xfId="0" applyNumberFormat="1" applyFont="1" applyFill="1" applyBorder="1" applyAlignment="1">
      <alignment horizontal="right" wrapText="1"/>
    </xf>
    <xf numFmtId="165" fontId="2" fillId="3" borderId="31" xfId="0" applyNumberFormat="1" applyFont="1" applyFill="1" applyBorder="1" applyAlignment="1">
      <alignment horizontal="right" wrapText="1"/>
    </xf>
    <xf numFmtId="165" fontId="2" fillId="3" borderId="59" xfId="0" applyNumberFormat="1" applyFont="1" applyFill="1" applyBorder="1" applyAlignment="1">
      <alignment horizontal="right" wrapText="1"/>
    </xf>
    <xf numFmtId="165" fontId="5" fillId="3" borderId="21" xfId="0" applyNumberFormat="1" applyFont="1" applyFill="1" applyBorder="1" applyAlignment="1">
      <alignment horizontal="right" vertical="center"/>
    </xf>
    <xf numFmtId="165" fontId="2" fillId="3" borderId="54" xfId="0" applyNumberFormat="1" applyFont="1" applyFill="1" applyBorder="1" applyAlignment="1">
      <alignment horizontal="right" wrapText="1"/>
    </xf>
    <xf numFmtId="165" fontId="2" fillId="3" borderId="0" xfId="0" applyNumberFormat="1" applyFont="1" applyFill="1" applyAlignment="1">
      <alignment horizontal="right" wrapText="1"/>
    </xf>
    <xf numFmtId="165" fontId="2" fillId="3" borderId="21" xfId="0" applyNumberFormat="1" applyFont="1" applyFill="1" applyBorder="1" applyAlignment="1">
      <alignment horizontal="right" wrapText="1"/>
    </xf>
    <xf numFmtId="165" fontId="2" fillId="3" borderId="56" xfId="0" applyNumberFormat="1" applyFont="1" applyFill="1" applyBorder="1" applyAlignment="1">
      <alignment horizontal="right" wrapText="1"/>
    </xf>
    <xf numFmtId="165" fontId="2" fillId="3" borderId="60" xfId="0" applyNumberFormat="1" applyFont="1" applyFill="1" applyBorder="1" applyAlignment="1">
      <alignment horizontal="right" wrapText="1"/>
    </xf>
    <xf numFmtId="165" fontId="2" fillId="3" borderId="22" xfId="1" applyNumberFormat="1" applyFont="1" applyFill="1" applyBorder="1" applyAlignment="1" applyProtection="1">
      <alignment horizontal="right"/>
    </xf>
    <xf numFmtId="165" fontId="5" fillId="3" borderId="22" xfId="0" applyNumberFormat="1" applyFont="1" applyFill="1" applyBorder="1" applyAlignment="1">
      <alignment horizontal="right" vertical="center"/>
    </xf>
    <xf numFmtId="165" fontId="2" fillId="3" borderId="22" xfId="0" applyNumberFormat="1" applyFont="1" applyFill="1" applyBorder="1" applyAlignment="1">
      <alignment horizontal="right" wrapText="1"/>
    </xf>
    <xf numFmtId="165" fontId="5" fillId="3" borderId="44" xfId="0" applyNumberFormat="1" applyFont="1" applyFill="1" applyBorder="1" applyAlignment="1">
      <alignment horizontal="right" wrapText="1"/>
    </xf>
    <xf numFmtId="165" fontId="2" fillId="3" borderId="22" xfId="0" applyNumberFormat="1" applyFont="1" applyFill="1" applyBorder="1" applyAlignment="1">
      <alignment horizontal="right" vertical="center"/>
    </xf>
    <xf numFmtId="165" fontId="2" fillId="3" borderId="49" xfId="1" applyNumberFormat="1" applyFont="1" applyFill="1" applyBorder="1" applyAlignment="1" applyProtection="1">
      <alignment horizontal="right"/>
    </xf>
    <xf numFmtId="165" fontId="2" fillId="3" borderId="12" xfId="1" applyNumberFormat="1" applyFont="1" applyFill="1" applyBorder="1" applyAlignment="1" applyProtection="1">
      <alignment horizontal="right"/>
    </xf>
    <xf numFmtId="165" fontId="5" fillId="3" borderId="61" xfId="0" applyNumberFormat="1" applyFont="1" applyFill="1" applyBorder="1" applyAlignment="1">
      <alignment horizontal="right" wrapText="1"/>
    </xf>
    <xf numFmtId="165" fontId="5" fillId="3" borderId="57" xfId="0" applyNumberFormat="1" applyFont="1" applyFill="1" applyBorder="1" applyAlignment="1">
      <alignment horizontal="right" vertical="center"/>
    </xf>
    <xf numFmtId="165" fontId="2" fillId="3" borderId="43" xfId="1" applyNumberFormat="1" applyFont="1" applyFill="1" applyBorder="1" applyAlignment="1" applyProtection="1">
      <alignment horizontal="right"/>
    </xf>
    <xf numFmtId="165" fontId="5" fillId="3" borderId="58" xfId="0" applyNumberFormat="1" applyFont="1" applyFill="1" applyBorder="1" applyAlignment="1">
      <alignment horizontal="right" wrapText="1"/>
    </xf>
    <xf numFmtId="165" fontId="2" fillId="3" borderId="56" xfId="0" applyNumberFormat="1" applyFont="1" applyFill="1" applyBorder="1" applyAlignment="1">
      <alignment horizontal="right"/>
    </xf>
    <xf numFmtId="165" fontId="2" fillId="3" borderId="20" xfId="0" applyNumberFormat="1" applyFont="1" applyFill="1" applyBorder="1" applyAlignment="1">
      <alignment horizontal="right" wrapText="1"/>
    </xf>
    <xf numFmtId="165" fontId="5" fillId="3" borderId="20" xfId="0" applyNumberFormat="1" applyFont="1" applyFill="1" applyBorder="1" applyAlignment="1">
      <alignment horizontal="right" vertical="center"/>
    </xf>
    <xf numFmtId="9" fontId="2" fillId="0" borderId="13" xfId="2" quotePrefix="1" applyFont="1" applyBorder="1" applyAlignment="1" applyProtection="1">
      <alignment horizontal="center" vertical="center" wrapText="1"/>
      <protection locked="0"/>
    </xf>
    <xf numFmtId="165" fontId="8" fillId="3" borderId="24" xfId="0" applyNumberFormat="1" applyFont="1" applyFill="1" applyBorder="1" applyAlignment="1" applyProtection="1">
      <alignment horizontal="right" wrapText="1"/>
    </xf>
    <xf numFmtId="165" fontId="8" fillId="3" borderId="62" xfId="0" applyNumberFormat="1" applyFont="1" applyFill="1" applyBorder="1" applyAlignment="1" applyProtection="1">
      <alignment horizontal="right" wrapText="1"/>
    </xf>
    <xf numFmtId="165" fontId="8" fillId="3" borderId="7" xfId="0" applyNumberFormat="1" applyFont="1" applyFill="1" applyBorder="1" applyAlignment="1" applyProtection="1">
      <alignment horizontal="right" wrapText="1"/>
    </xf>
    <xf numFmtId="165" fontId="8" fillId="3" borderId="0" xfId="0" applyNumberFormat="1" applyFont="1" applyFill="1" applyBorder="1" applyAlignment="1">
      <alignment horizontal="right" wrapText="1"/>
    </xf>
    <xf numFmtId="165" fontId="8" fillId="3" borderId="20" xfId="0" applyNumberFormat="1" applyFont="1" applyFill="1" applyBorder="1" applyAlignment="1">
      <alignment horizontal="right" wrapText="1"/>
    </xf>
    <xf numFmtId="165" fontId="8" fillId="0" borderId="24" xfId="0" applyNumberFormat="1" applyFont="1" applyFill="1" applyBorder="1" applyAlignment="1" applyProtection="1">
      <alignment horizontal="right" wrapText="1"/>
      <protection locked="0"/>
    </xf>
    <xf numFmtId="165" fontId="5" fillId="3" borderId="24" xfId="0" applyNumberFormat="1" applyFont="1" applyFill="1" applyBorder="1" applyAlignment="1" applyProtection="1">
      <alignment horizontal="right" wrapText="1"/>
    </xf>
    <xf numFmtId="165" fontId="2" fillId="5" borderId="36" xfId="0" applyNumberFormat="1" applyFont="1" applyFill="1" applyBorder="1" applyAlignment="1" applyProtection="1">
      <alignment horizontal="right" wrapText="1"/>
      <protection locked="0"/>
    </xf>
    <xf numFmtId="165" fontId="2" fillId="4" borderId="36" xfId="1" applyNumberFormat="1" applyFont="1" applyFill="1" applyBorder="1" applyAlignment="1" applyProtection="1">
      <alignment horizontal="right"/>
    </xf>
    <xf numFmtId="165" fontId="5" fillId="0" borderId="36" xfId="0" applyNumberFormat="1" applyFont="1" applyBorder="1" applyAlignment="1" applyProtection="1">
      <alignment horizontal="right" vertical="center" wrapText="1"/>
      <protection locked="0"/>
    </xf>
    <xf numFmtId="165" fontId="2" fillId="0" borderId="36" xfId="0" applyNumberFormat="1" applyFont="1" applyBorder="1" applyAlignment="1" applyProtection="1">
      <alignment horizontal="right"/>
      <protection locked="0"/>
    </xf>
    <xf numFmtId="165" fontId="5" fillId="0" borderId="36" xfId="0" applyNumberFormat="1" applyFont="1" applyBorder="1" applyAlignment="1" applyProtection="1">
      <alignment horizontal="right" wrapText="1"/>
      <protection locked="0"/>
    </xf>
    <xf numFmtId="165" fontId="2" fillId="3" borderId="13" xfId="1" applyNumberFormat="1" applyFont="1" applyFill="1" applyBorder="1" applyAlignment="1" applyProtection="1">
      <alignment horizontal="right"/>
    </xf>
    <xf numFmtId="165" fontId="2" fillId="4" borderId="60" xfId="1" applyNumberFormat="1" applyFont="1" applyFill="1" applyBorder="1" applyAlignment="1" applyProtection="1">
      <alignment horizontal="right"/>
    </xf>
    <xf numFmtId="165" fontId="5" fillId="5" borderId="23" xfId="0" applyNumberFormat="1" applyFont="1" applyFill="1" applyBorder="1" applyAlignment="1">
      <alignment horizontal="right" vertical="center" wrapText="1"/>
    </xf>
    <xf numFmtId="165" fontId="5" fillId="0" borderId="23" xfId="0" applyNumberFormat="1" applyFont="1" applyBorder="1" applyAlignment="1">
      <alignment horizontal="right" vertical="center"/>
    </xf>
    <xf numFmtId="165" fontId="2" fillId="4" borderId="23" xfId="1" applyNumberFormat="1" applyFont="1" applyFill="1" applyBorder="1" applyAlignment="1" applyProtection="1">
      <alignment horizontal="right"/>
    </xf>
    <xf numFmtId="165" fontId="5" fillId="5" borderId="23" xfId="0" applyNumberFormat="1" applyFont="1" applyFill="1" applyBorder="1" applyAlignment="1">
      <alignment horizontal="right" vertical="center"/>
    </xf>
    <xf numFmtId="165" fontId="5" fillId="5" borderId="23" xfId="0" applyNumberFormat="1" applyFont="1" applyFill="1" applyBorder="1" applyAlignment="1">
      <alignment horizontal="right" wrapText="1"/>
    </xf>
    <xf numFmtId="165" fontId="8" fillId="0" borderId="23" xfId="0" applyNumberFormat="1" applyFont="1" applyBorder="1" applyAlignment="1">
      <alignment horizontal="right" vertical="center"/>
    </xf>
    <xf numFmtId="165" fontId="2" fillId="4" borderId="23" xfId="1" applyNumberFormat="1" applyFont="1" applyFill="1" applyBorder="1" applyAlignment="1" applyProtection="1">
      <alignment horizontal="right"/>
      <protection locked="0"/>
    </xf>
    <xf numFmtId="165" fontId="2" fillId="4" borderId="25" xfId="1" applyNumberFormat="1" applyFont="1" applyFill="1" applyBorder="1" applyAlignment="1" applyProtection="1">
      <alignment horizontal="right"/>
    </xf>
    <xf numFmtId="165" fontId="5" fillId="5" borderId="27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Border="1" applyAlignment="1">
      <alignment horizontal="right" vertical="center" wrapText="1"/>
    </xf>
    <xf numFmtId="165" fontId="5" fillId="0" borderId="27" xfId="0" applyNumberFormat="1" applyFont="1" applyBorder="1" applyAlignment="1" applyProtection="1">
      <alignment horizontal="right" vertical="center"/>
      <protection locked="0"/>
    </xf>
    <xf numFmtId="165" fontId="5" fillId="3" borderId="0" xfId="0" applyNumberFormat="1" applyFont="1" applyFill="1" applyBorder="1" applyAlignment="1">
      <alignment horizontal="right" vertical="center"/>
    </xf>
    <xf numFmtId="165" fontId="2" fillId="0" borderId="27" xfId="0" applyNumberFormat="1" applyFont="1" applyBorder="1" applyAlignment="1" applyProtection="1">
      <alignment horizontal="right" vertical="center"/>
      <protection locked="0"/>
    </xf>
    <xf numFmtId="165" fontId="2" fillId="3" borderId="0" xfId="0" applyNumberFormat="1" applyFont="1" applyFill="1" applyBorder="1" applyAlignment="1">
      <alignment horizontal="right" vertical="center"/>
    </xf>
    <xf numFmtId="165" fontId="2" fillId="3" borderId="63" xfId="1" applyNumberFormat="1" applyFont="1" applyFill="1" applyBorder="1" applyAlignment="1" applyProtection="1">
      <alignment horizontal="right"/>
    </xf>
    <xf numFmtId="165" fontId="2" fillId="3" borderId="64" xfId="1" applyNumberFormat="1" applyFont="1" applyFill="1" applyBorder="1" applyAlignment="1" applyProtection="1">
      <alignment horizontal="right"/>
    </xf>
    <xf numFmtId="165" fontId="5" fillId="3" borderId="65" xfId="0" applyNumberFormat="1" applyFont="1" applyFill="1" applyBorder="1" applyAlignment="1">
      <alignment horizontal="right" wrapText="1"/>
    </xf>
    <xf numFmtId="165" fontId="5" fillId="3" borderId="65" xfId="0" applyNumberFormat="1" applyFont="1" applyFill="1" applyBorder="1" applyAlignment="1">
      <alignment horizontal="right" vertical="center"/>
    </xf>
    <xf numFmtId="165" fontId="5" fillId="3" borderId="65" xfId="0" applyNumberFormat="1" applyFont="1" applyFill="1" applyBorder="1" applyAlignment="1">
      <alignment horizontal="right" vertical="center" wrapText="1"/>
    </xf>
    <xf numFmtId="165" fontId="2" fillId="3" borderId="65" xfId="0" applyNumberFormat="1" applyFont="1" applyFill="1" applyBorder="1" applyAlignment="1">
      <alignment horizontal="right"/>
    </xf>
    <xf numFmtId="165" fontId="5" fillId="3" borderId="64" xfId="0" applyNumberFormat="1" applyFont="1" applyFill="1" applyBorder="1" applyAlignment="1">
      <alignment horizontal="right" wrapText="1"/>
    </xf>
    <xf numFmtId="165" fontId="2" fillId="3" borderId="65" xfId="0" applyNumberFormat="1" applyFont="1" applyFill="1" applyBorder="1" applyAlignment="1">
      <alignment horizontal="right" wrapText="1"/>
    </xf>
    <xf numFmtId="165" fontId="2" fillId="3" borderId="40" xfId="0" applyNumberFormat="1" applyFont="1" applyFill="1" applyBorder="1" applyAlignment="1">
      <alignment horizontal="right" wrapText="1"/>
    </xf>
    <xf numFmtId="165" fontId="2" fillId="3" borderId="65" xfId="1" applyNumberFormat="1" applyFont="1" applyFill="1" applyBorder="1" applyAlignment="1" applyProtection="1">
      <alignment horizontal="right"/>
    </xf>
    <xf numFmtId="165" fontId="5" fillId="3" borderId="41" xfId="0" applyNumberFormat="1" applyFont="1" applyFill="1" applyBorder="1" applyAlignment="1">
      <alignment horizontal="right" wrapText="1"/>
    </xf>
    <xf numFmtId="165" fontId="2" fillId="3" borderId="64" xfId="0" applyNumberFormat="1" applyFont="1" applyFill="1" applyBorder="1" applyAlignment="1">
      <alignment horizontal="right"/>
    </xf>
    <xf numFmtId="165" fontId="5" fillId="3" borderId="64" xfId="0" applyNumberFormat="1" applyFont="1" applyFill="1" applyBorder="1" applyAlignment="1">
      <alignment horizontal="right" vertical="center"/>
    </xf>
    <xf numFmtId="165" fontId="2" fillId="3" borderId="0" xfId="0" applyNumberFormat="1" applyFont="1" applyFill="1" applyBorder="1" applyAlignment="1">
      <alignment horizontal="right" wrapText="1"/>
    </xf>
    <xf numFmtId="165" fontId="2" fillId="3" borderId="61" xfId="0" applyNumberFormat="1" applyFont="1" applyFill="1" applyBorder="1" applyAlignment="1">
      <alignment horizontal="right" wrapText="1"/>
    </xf>
    <xf numFmtId="165" fontId="2" fillId="3" borderId="65" xfId="0" applyNumberFormat="1" applyFont="1" applyFill="1" applyBorder="1" applyAlignment="1">
      <alignment horizontal="right" vertical="center"/>
    </xf>
    <xf numFmtId="165" fontId="2" fillId="3" borderId="46" xfId="1" applyNumberFormat="1" applyFont="1" applyFill="1" applyBorder="1" applyAlignment="1" applyProtection="1">
      <alignment horizontal="right"/>
    </xf>
    <xf numFmtId="165" fontId="2" fillId="3" borderId="66" xfId="1" applyNumberFormat="1" applyFont="1" applyFill="1" applyBorder="1" applyAlignment="1" applyProtection="1">
      <alignment horizontal="right"/>
    </xf>
    <xf numFmtId="0" fontId="5" fillId="5" borderId="36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165" fontId="16" fillId="0" borderId="27" xfId="0" applyNumberFormat="1" applyFont="1" applyBorder="1" applyAlignment="1" applyProtection="1">
      <alignment horizontal="right" vertical="center"/>
      <protection locked="0"/>
    </xf>
    <xf numFmtId="0" fontId="3" fillId="3" borderId="39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>
      <alignment horizontal="left" wrapText="1"/>
    </xf>
    <xf numFmtId="0" fontId="3" fillId="4" borderId="26" xfId="0" applyFont="1" applyFill="1" applyBorder="1" applyAlignment="1">
      <alignment horizontal="left" wrapText="1"/>
    </xf>
    <xf numFmtId="0" fontId="3" fillId="4" borderId="27" xfId="0" applyFont="1" applyFill="1" applyBorder="1" applyAlignment="1">
      <alignment horizontal="left" wrapText="1"/>
    </xf>
    <xf numFmtId="0" fontId="3" fillId="4" borderId="24" xfId="0" applyFont="1" applyFill="1" applyBorder="1" applyAlignment="1">
      <alignment horizontal="left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3" fillId="4" borderId="27" xfId="0" applyFont="1" applyFill="1" applyBorder="1" applyAlignment="1">
      <alignment horizontal="left" vertical="center" wrapText="1"/>
    </xf>
    <xf numFmtId="0" fontId="3" fillId="4" borderId="24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right" vertical="center"/>
    </xf>
    <xf numFmtId="0" fontId="3" fillId="6" borderId="28" xfId="0" applyFont="1" applyFill="1" applyBorder="1" applyAlignment="1">
      <alignment horizontal="right" vertical="center"/>
    </xf>
    <xf numFmtId="0" fontId="2" fillId="0" borderId="30" xfId="0" applyFont="1" applyBorder="1" applyAlignment="1">
      <alignment horizontal="center"/>
    </xf>
    <xf numFmtId="49" fontId="2" fillId="0" borderId="31" xfId="0" applyNumberFormat="1" applyFont="1" applyBorder="1" applyAlignment="1" applyProtection="1">
      <alignment horizontal="center"/>
      <protection locked="0"/>
    </xf>
    <xf numFmtId="0" fontId="4" fillId="3" borderId="3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49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7" fillId="6" borderId="15" xfId="0" applyFont="1" applyFill="1" applyBorder="1" applyAlignment="1">
      <alignment horizontal="center" vertical="top" wrapText="1"/>
    </xf>
    <xf numFmtId="0" fontId="7" fillId="6" borderId="42" xfId="0" applyFont="1" applyFill="1" applyBorder="1" applyAlignment="1">
      <alignment horizontal="center" vertical="top" wrapText="1"/>
    </xf>
    <xf numFmtId="0" fontId="7" fillId="6" borderId="16" xfId="0" applyFont="1" applyFill="1" applyBorder="1" applyAlignment="1">
      <alignment horizontal="center" vertical="top" wrapText="1"/>
    </xf>
  </cellXfs>
  <cellStyles count="3">
    <cellStyle name="Normál" xfId="0" builtinId="0"/>
    <cellStyle name="Pénznem" xfId="1" builtinId="4"/>
    <cellStyle name="Százalék" xfId="2" builtinId="5"/>
  </cellStyles>
  <dxfs count="12">
    <dxf>
      <font>
        <color rgb="FFFF0000"/>
      </font>
      <fill>
        <patternFill>
          <bgColor theme="5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E9D78B"/>
      <color rgb="FFF0D6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12</xdr:col>
      <xdr:colOff>590550</xdr:colOff>
      <xdr:row>44</xdr:row>
      <xdr:rowOff>95250</xdr:rowOff>
    </xdr:to>
    <xdr:sp macro="" textlink="">
      <xdr:nvSpPr>
        <xdr:cNvPr id="7" name="Szövegdoboz 1">
          <a:extLst>
            <a:ext uri="{FF2B5EF4-FFF2-40B4-BE49-F238E27FC236}">
              <a16:creationId xmlns:a16="http://schemas.microsoft.com/office/drawing/2014/main" id="{83EAB60D-8590-4ED7-A1A9-6F0EA89786D2}"/>
            </a:ext>
          </a:extLst>
        </xdr:cNvPr>
        <xdr:cNvSpPr txBox="1"/>
      </xdr:nvSpPr>
      <xdr:spPr>
        <a:xfrm>
          <a:off x="9525" y="9525"/>
          <a:ext cx="7915275" cy="8118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400" b="1" cap="all" baseline="0"/>
            <a:t>Kitöltési útmutató</a:t>
          </a:r>
        </a:p>
        <a:p>
          <a:endParaRPr lang="hu-HU" sz="1400" b="1" i="0" u="none" strike="noStrike" cap="all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Jelen útmutató célja, hogy Magyarország Kormányának felhívására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Kisfaludy2030 Turisztikai Fejlesztő Nonprofit Zrt. által meghirdetett, GINOP-7.1.10-21-2021-00001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projektből továbbtámogatott </a:t>
          </a:r>
          <a:r>
            <a:rPr lang="hu-HU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Strandfejlesztés 2021 (STR2021)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című pályázati felhívásra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támogatás igényléshez benyújtandó "9. sz. melléklet - Költségterv" kitöltésében nyújtson segítséget.</a:t>
          </a:r>
        </a:p>
        <a:p>
          <a:endParaRPr lang="hu-HU"/>
        </a:p>
        <a:p>
          <a:r>
            <a:rPr lang="hu-HU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I. Pályázat alapadatainak megadása az alábbi bontásban</a:t>
          </a:r>
          <a:endParaRPr lang="hu-HU" u="sng"/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Pályázati felhívás neve és kódszáma: </a:t>
          </a:r>
          <a:r>
            <a:rPr lang="hu-HU" sz="1100" b="0" i="0" u="none" strike="noStrike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[Támogató által kitöltve]</a:t>
          </a:r>
          <a:endParaRPr lang="hu-HU">
            <a:solidFill>
              <a:schemeClr val="accent2">
                <a:lumMod val="75000"/>
              </a:schemeClr>
            </a:solidFill>
          </a:endParaRP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Pályázó neve:</a:t>
          </a:r>
          <a:endParaRPr lang="hu-HU"/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Pályázó címe:</a:t>
          </a:r>
          <a:endParaRPr lang="hu-HU"/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Projekt megnevezése</a:t>
          </a:r>
          <a:r>
            <a:rPr lang="hu-HU"/>
            <a:t>:</a:t>
          </a: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Megvalósítás helyszíne:</a:t>
          </a:r>
          <a:endParaRPr lang="hu-HU"/>
        </a:p>
        <a:p>
          <a:endParaRPr lang="hu-HU" sz="1100" b="1" i="0" u="sng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Támogatási kategória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Kérjük a Felhívás 3.2. pontja alapján a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legördülő menüből a támogatási jogcímet kiválasztani. </a:t>
          </a:r>
          <a:r>
            <a:rPr lang="hu-HU" sz="11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Regionális beruházási támogatás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jogcím esetén - legördülő menüből - szükséges megadni a régiót is! A támogatási kategóriától függő támogatási intenzitásnak való megfelelést a táblázat ellenőrzi (lásd lentebb).</a:t>
          </a:r>
          <a:endParaRPr lang="hu-HU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ÁFA státusz: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Kérjük a Pályázati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adatlapon megadott ÁFA státuszt kiválasztani! A kiválasztott ÁFA státusznak megfelelően a Költségtervben </a:t>
          </a:r>
          <a:r>
            <a:rPr lang="hu-HU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vagy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csak a </a:t>
          </a:r>
          <a:r>
            <a:rPr lang="hu-HU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bruttó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hu-HU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vagy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csak a </a:t>
          </a:r>
          <a:r>
            <a:rPr lang="hu-HU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nettó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költségeket kérjük felüntetni.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logikailag megfelelően kitöltött Támogatási kategória és ÁFA státusz mezők esetén a sorok végén zöld </a:t>
          </a:r>
          <a:r>
            <a:rPr lang="hu-HU" sz="1100" b="1" i="0" u="none" strike="noStrike" baseline="0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OK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jelzés jelenik meg.</a:t>
          </a:r>
        </a:p>
        <a:p>
          <a:endParaRPr lang="hu-HU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II. Költségterv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lap</a:t>
          </a: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Költségtervben </a:t>
          </a:r>
          <a:r>
            <a:rPr lang="hu-HU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részletesen csak a támogatási összeg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kérjük megbontani. Az esetlegesen az egyes költségtípusokhoz (lásd lentebb) biztosított önerőt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Költségterv </a:t>
          </a:r>
          <a:r>
            <a:rPr lang="hu-HU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Önerő</a:t>
          </a: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(O jelű) oszlopába, egy összegben szükséges feltüntetni.</a:t>
          </a: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hu-HU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Tevékenység</a:t>
          </a:r>
          <a:r>
            <a:rPr lang="hu-HU" sz="11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rövid leírása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(C jelű) oszlopban kérjük a tevékenységet a Pályázati adatlappal összhangban, röviden kifejteni. Az azonos költségsoron több tevékenységet számol el (sor/oszlop), a Tevékenység rövid leírásánál az egyes tételek felsorolását Alt+Enter billentyűkombinációval szükséges elválasztani.</a:t>
          </a:r>
        </a:p>
        <a:p>
          <a:endParaRPr lang="hu-HU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táblázatban a költségeket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két szempontnak megfelelően szükséges megadni: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A sorokban a Felhívás </a:t>
          </a:r>
          <a:r>
            <a:rPr lang="hu-HU" sz="11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5.6.1 Az elszámolható költségek köre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pont szerinti költségtípusok;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az oszlopokban a Felhívás </a:t>
          </a:r>
          <a:r>
            <a:rPr lang="hu-HU" sz="11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3.1.2. Önállóan nem támogatható tevékenységek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pont szerinti tevékenységek találhatóak.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fenti két szempontnak az adott költség akkor felel meg, ha az érintett sor és oszlop metszéspontjában található cellában kerül feltüntetésre.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nem támogatható költségtípus-tevékenység párosítású cellák </a:t>
          </a:r>
          <a:r>
            <a:rPr lang="hu-HU" sz="1100" b="0" i="0" u="none" strike="noStrike" baseline="0">
              <a:solidFill>
                <a:schemeClr val="tx1">
                  <a:lumMod val="85000"/>
                  <a:lumOff val="15000"/>
                </a:schemeClr>
              </a:solidFill>
              <a:effectLst/>
              <a:latin typeface="+mn-lt"/>
              <a:ea typeface="+mn-ea"/>
              <a:cs typeface="+mn-cs"/>
            </a:rPr>
            <a:t>okker színnel vannak jelölve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azokban költséget nem lehet feltüntetni!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Költségtervbe csak az egyes sorokra/oszlopra tervezett költségeket kell megdani, azok összesítésés a táblázat automatikusan végzi.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Az esetlegesen tervezett Tartalékot az N és/vagy O oszlopban kell feltüneteni!</a:t>
          </a: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költségek tervezésénél az </a:t>
          </a:r>
          <a:r>
            <a:rPr lang="hu-HU" sz="11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5.6.3. Az elszámolható költségek mértékére, illetve arányára vonatkozó elvárások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pontban rögzített belső költségkorlátok betartása kötelező! </a:t>
          </a:r>
          <a:r>
            <a:rPr lang="hu-HU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belső korlátnak meg nem felelő költségek nem számolhatóak el!</a:t>
          </a:r>
        </a:p>
        <a:p>
          <a:endParaRPr lang="hu-HU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1" i="0" u="sng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III. Ellenőrzés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lap</a:t>
          </a:r>
        </a:p>
        <a:p>
          <a:endParaRPr lang="hu-HU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Felhívás 5.6.3 pontjában megjóhatározott belső költségkorlátokat, valamint a támogatási intenzitásnak való megfelelést az Ellenőrzés lap követi. A Amennyiban valamelyik költségkorlátnak a tervezett költségterv nem felel meg, </a:t>
          </a:r>
          <a:r>
            <a:rPr lang="hu-HU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hibaüzenet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jelenik meg. A Költségterv csak abban az esetben nyújtható be, ha minden ellenőrző mezőben a </a:t>
          </a:r>
          <a:r>
            <a:rPr lang="hu-HU" sz="1100" b="1" i="0" u="none" strike="noStrike" baseline="0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Megfelelő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szöveg, illetve e támogatási intenzitás mértéke </a:t>
          </a:r>
          <a:r>
            <a:rPr lang="hu-HU" sz="1100" b="1" i="0" u="none" strike="noStrike" baseline="0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zöld színnel</a:t>
          </a:r>
          <a:r>
            <a:rPr lang="hu-H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jelenik meg.</a:t>
          </a:r>
        </a:p>
        <a:p>
          <a:endParaRPr lang="hu-HU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hu-HU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SIkeres</a:t>
          </a:r>
          <a:r>
            <a:rPr lang="hu-HU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és hibamentes kitöltés esetén a Költségterv és Ellenőrzés lap keltezéssel és a támogatást igénylő cégszerű aláírásával ellátva papír alapon és szkennelve, valamint az Excel táblázat elektronikus formában kötelezően benyújtandó a Támogató felé!</a:t>
          </a:r>
          <a:endParaRPr lang="hu-HU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topLeftCell="A4" zoomScaleNormal="100" workbookViewId="0">
      <selection activeCell="O12" sqref="O12"/>
    </sheetView>
  </sheetViews>
  <sheetFormatPr defaultRowHeight="15" x14ac:dyDescent="0.25"/>
  <sheetData>
    <row r="1" spans="1:2" x14ac:dyDescent="0.35">
      <c r="A1" s="97"/>
      <c r="B1" s="98"/>
    </row>
    <row r="2" spans="1:2" x14ac:dyDescent="0.35">
      <c r="A2" s="97"/>
      <c r="B2" s="98"/>
    </row>
    <row r="3" spans="1:2" x14ac:dyDescent="0.35">
      <c r="A3" s="98"/>
      <c r="B3" s="98"/>
    </row>
    <row r="4" spans="1:2" x14ac:dyDescent="0.35">
      <c r="A4" s="98"/>
      <c r="B4" s="98"/>
    </row>
    <row r="5" spans="1:2" x14ac:dyDescent="0.35">
      <c r="A5" s="98"/>
      <c r="B5" s="98"/>
    </row>
    <row r="6" spans="1:2" x14ac:dyDescent="0.35">
      <c r="A6" s="97"/>
      <c r="B6" s="98"/>
    </row>
    <row r="7" spans="1:2" x14ac:dyDescent="0.35">
      <c r="A7" s="98"/>
      <c r="B7" s="99"/>
    </row>
    <row r="8" spans="1:2" x14ac:dyDescent="0.35">
      <c r="A8" s="98"/>
      <c r="B8" s="99"/>
    </row>
    <row r="9" spans="1:2" x14ac:dyDescent="0.35">
      <c r="A9" s="98"/>
      <c r="B9" s="99"/>
    </row>
    <row r="10" spans="1:2" x14ac:dyDescent="0.35">
      <c r="A10" s="98"/>
      <c r="B10" s="99"/>
    </row>
    <row r="11" spans="1:2" x14ac:dyDescent="0.35">
      <c r="A11" s="98"/>
      <c r="B11" s="99"/>
    </row>
    <row r="12" spans="1:2" x14ac:dyDescent="0.35">
      <c r="A12" s="98"/>
      <c r="B12" s="99"/>
    </row>
    <row r="13" spans="1:2" x14ac:dyDescent="0.35">
      <c r="A13" s="99"/>
      <c r="B13" s="98"/>
    </row>
    <row r="14" spans="1:2" x14ac:dyDescent="0.35">
      <c r="A14" s="98"/>
      <c r="B14" s="98"/>
    </row>
    <row r="15" spans="1:2" x14ac:dyDescent="0.35">
      <c r="A15" s="100"/>
      <c r="B15" s="98"/>
    </row>
    <row r="16" spans="1:2" x14ac:dyDescent="0.35">
      <c r="A16" s="97"/>
      <c r="B16" s="98"/>
    </row>
    <row r="17" spans="1:2" x14ac:dyDescent="0.35">
      <c r="A17" s="98"/>
      <c r="B17" s="98"/>
    </row>
    <row r="18" spans="1:2" x14ac:dyDescent="0.35">
      <c r="A18" s="98"/>
      <c r="B18" s="98"/>
    </row>
    <row r="19" spans="1:2" x14ac:dyDescent="0.35">
      <c r="A19" s="98"/>
      <c r="B19" s="98"/>
    </row>
    <row r="20" spans="1:2" x14ac:dyDescent="0.35">
      <c r="A20" s="98"/>
      <c r="B20" s="98"/>
    </row>
    <row r="21" spans="1:2" x14ac:dyDescent="0.35">
      <c r="A21" s="98"/>
      <c r="B21" s="98"/>
    </row>
    <row r="22" spans="1:2" x14ac:dyDescent="0.35">
      <c r="A22" s="98"/>
      <c r="B22" s="98"/>
    </row>
    <row r="23" spans="1:2" x14ac:dyDescent="0.35">
      <c r="A23" s="98"/>
      <c r="B23" s="98"/>
    </row>
    <row r="24" spans="1:2" x14ac:dyDescent="0.35">
      <c r="A24" s="98"/>
      <c r="B24" s="101"/>
    </row>
    <row r="25" spans="1:2" x14ac:dyDescent="0.35">
      <c r="A25" s="102"/>
      <c r="B25" s="98"/>
    </row>
    <row r="26" spans="1:2" x14ac:dyDescent="0.35">
      <c r="A26" s="98"/>
      <c r="B26" s="97"/>
    </row>
    <row r="27" spans="1:2" x14ac:dyDescent="0.35">
      <c r="A27" s="98"/>
      <c r="B27" s="97"/>
    </row>
    <row r="28" spans="1:2" x14ac:dyDescent="0.35">
      <c r="A28" s="98"/>
      <c r="B28" s="98"/>
    </row>
    <row r="29" spans="1:2" x14ac:dyDescent="0.35">
      <c r="A29" s="98"/>
      <c r="B29" s="98"/>
    </row>
    <row r="30" spans="1:2" x14ac:dyDescent="0.35">
      <c r="A30" s="98"/>
      <c r="B30" s="98"/>
    </row>
    <row r="31" spans="1:2" x14ac:dyDescent="0.35">
      <c r="A31" s="98"/>
      <c r="B31" s="98"/>
    </row>
    <row r="32" spans="1:2" x14ac:dyDescent="0.35">
      <c r="A32" s="98"/>
      <c r="B32" s="98"/>
    </row>
    <row r="33" spans="1:2" x14ac:dyDescent="0.35">
      <c r="A33" s="98"/>
      <c r="B33" s="98"/>
    </row>
    <row r="34" spans="1:2" x14ac:dyDescent="0.35">
      <c r="A34" s="98"/>
      <c r="B34" s="98"/>
    </row>
    <row r="35" spans="1:2" x14ac:dyDescent="0.35">
      <c r="A35" s="98"/>
      <c r="B35" s="98"/>
    </row>
    <row r="36" spans="1:2" x14ac:dyDescent="0.35">
      <c r="A36" s="98"/>
      <c r="B36" s="98"/>
    </row>
    <row r="37" spans="1:2" x14ac:dyDescent="0.35">
      <c r="A37" s="98"/>
      <c r="B37" s="98"/>
    </row>
    <row r="38" spans="1:2" x14ac:dyDescent="0.25">
      <c r="A38" s="102"/>
      <c r="B38" s="98"/>
    </row>
    <row r="39" spans="1:2" x14ac:dyDescent="0.25">
      <c r="A39" s="98"/>
      <c r="B39" s="101"/>
    </row>
    <row r="40" spans="1:2" x14ac:dyDescent="0.25">
      <c r="A40" s="98"/>
      <c r="B40" s="101"/>
    </row>
    <row r="41" spans="1:2" x14ac:dyDescent="0.25">
      <c r="A41" s="98"/>
      <c r="B41" s="101"/>
    </row>
    <row r="42" spans="1:2" x14ac:dyDescent="0.25">
      <c r="A42" s="98"/>
      <c r="B42" s="97"/>
    </row>
    <row r="43" spans="1:2" x14ac:dyDescent="0.25">
      <c r="A43" s="98"/>
      <c r="B43" s="98"/>
    </row>
    <row r="44" spans="1:2" x14ac:dyDescent="0.25">
      <c r="A44" s="98"/>
      <c r="B44" s="98"/>
    </row>
    <row r="45" spans="1:2" x14ac:dyDescent="0.25">
      <c r="A45" s="97"/>
      <c r="B45" s="98"/>
    </row>
  </sheetData>
  <pageMargins left="0.70866141732283472" right="0.70866141732283472" top="2.4015748031496065" bottom="0.74803149606299213" header="0.31496062992125984" footer="0.31496062992125984"/>
  <pageSetup paperSize="9" scale="73" orientation="portrait" r:id="rId1"/>
  <headerFooter>
    <oddHeader>&amp;R&amp;G</oddHeader>
    <oddFooter>&amp;L&amp;G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abSelected="1" zoomScaleNormal="100" zoomScaleSheetLayoutView="40" workbookViewId="0">
      <pane xSplit="2" ySplit="10" topLeftCell="J41" activePane="bottomRight" state="frozen"/>
      <selection pane="topRight" activeCell="E12" sqref="E12"/>
      <selection pane="bottomLeft" activeCell="E12" sqref="E12"/>
      <selection pane="bottomRight" activeCell="P54" sqref="P54"/>
    </sheetView>
  </sheetViews>
  <sheetFormatPr defaultColWidth="8.7109375" defaultRowHeight="12.75" x14ac:dyDescent="0.2"/>
  <cols>
    <col min="1" max="1" width="8.5703125" style="1" customWidth="1"/>
    <col min="2" max="2" width="77.42578125" style="2" bestFit="1" customWidth="1"/>
    <col min="3" max="3" width="77.42578125" style="2" customWidth="1"/>
    <col min="4" max="4" width="46.140625" style="1" customWidth="1"/>
    <col min="5" max="5" width="26.140625" style="1" customWidth="1"/>
    <col min="6" max="6" width="27.28515625" style="1" customWidth="1"/>
    <col min="7" max="7" width="35" style="1" customWidth="1"/>
    <col min="8" max="8" width="23" style="1" customWidth="1"/>
    <col min="9" max="9" width="29.28515625" style="3" customWidth="1"/>
    <col min="10" max="10" width="23.5703125" style="3" customWidth="1"/>
    <col min="11" max="11" width="25.28515625" style="3" customWidth="1"/>
    <col min="12" max="12" width="30.7109375" style="3" customWidth="1"/>
    <col min="13" max="14" width="23.28515625" style="3" customWidth="1"/>
    <col min="15" max="15" width="19.42578125" style="3" customWidth="1"/>
    <col min="16" max="16" width="16.7109375" style="4" bestFit="1" customWidth="1"/>
    <col min="17" max="17" width="14" style="4" customWidth="1"/>
    <col min="18" max="25" width="30.7109375" style="1" customWidth="1"/>
    <col min="26" max="26" width="29" style="1" customWidth="1"/>
    <col min="27" max="27" width="40.42578125" style="1" customWidth="1"/>
    <col min="28" max="16384" width="8.7109375" style="1"/>
  </cols>
  <sheetData>
    <row r="1" spans="1:17" ht="15" customHeight="1" x14ac:dyDescent="0.2">
      <c r="B1" s="5" t="s">
        <v>0</v>
      </c>
      <c r="C1" s="228" t="s">
        <v>109</v>
      </c>
      <c r="D1" s="229"/>
      <c r="E1" s="229"/>
      <c r="F1" s="229"/>
      <c r="G1" s="230"/>
      <c r="I1" s="1"/>
    </row>
    <row r="2" spans="1:17" x14ac:dyDescent="0.2">
      <c r="B2" s="6" t="s">
        <v>1</v>
      </c>
      <c r="C2" s="231"/>
      <c r="D2" s="232"/>
      <c r="E2" s="232"/>
      <c r="F2" s="232"/>
      <c r="G2" s="233"/>
      <c r="I2" s="1"/>
    </row>
    <row r="3" spans="1:17" x14ac:dyDescent="0.2">
      <c r="B3" s="7" t="s">
        <v>2</v>
      </c>
      <c r="C3" s="231"/>
      <c r="D3" s="232"/>
      <c r="E3" s="232"/>
      <c r="F3" s="232"/>
      <c r="G3" s="233"/>
      <c r="I3" s="1"/>
    </row>
    <row r="4" spans="1:17" x14ac:dyDescent="0.2">
      <c r="B4" s="7" t="s">
        <v>3</v>
      </c>
      <c r="C4" s="231"/>
      <c r="D4" s="232"/>
      <c r="E4" s="232"/>
      <c r="F4" s="232"/>
      <c r="G4" s="233"/>
      <c r="I4" s="1"/>
    </row>
    <row r="5" spans="1:17" ht="15.75" customHeight="1" thickBot="1" x14ac:dyDescent="0.25">
      <c r="B5" s="8" t="s">
        <v>4</v>
      </c>
      <c r="C5" s="234"/>
      <c r="D5" s="235"/>
      <c r="E5" s="235"/>
      <c r="F5" s="235"/>
      <c r="G5" s="236"/>
      <c r="I5" s="1"/>
    </row>
    <row r="6" spans="1:17" ht="43.5" customHeight="1" thickBot="1" x14ac:dyDescent="0.25">
      <c r="B6" s="9" t="s">
        <v>5</v>
      </c>
      <c r="C6" s="95" t="s">
        <v>94</v>
      </c>
      <c r="D6" s="175" t="s">
        <v>97</v>
      </c>
      <c r="E6" s="10">
        <f>IF(C6="Válasszon támogatási jogcímet!","- %",IF(OR(C6="EUMSZ 107. cikk (1) bekezdésének hatálya alá nem tartozó támogatás",C6="Csekély összegű (de minimis) támogatás",C6="Helyi infrastruktúra fejlesztéséhez nyújtott beruházási támogatás"),100%,IF(AND(C6="Regionális beruházási támogatás",D6="Észak-Magyarországi, Észak-Alföldi, Dél-Alföldi és Dél-Dunántúli régió"),50%,IF(AND(C6="Regionális beruházási támogatás",D6="Közép-Dunántúli régió"),35%,IF(AND(C6="Regionális beruházási támogatás",D6="Nyugat-Dunántúli régió"),25%,"&lt;-- Válasszon régiót!")))))</f>
        <v>1</v>
      </c>
      <c r="F6" s="11" t="str">
        <f>IF(AND(OR(C6="EUMSZ 107. cikk (1) bekezdésének hatálya alá nem tartozó támogatás",C6="Csekély összegű (de minimis) támogatás",C6="Helyi infrastruktúra fejlesztéséhez nyújtott beruházási támogatás"),D6&lt;&gt;"--"),"A D7 cellában állítson be [--] értéket!",IF(OR(C6="Válasszon támogatási jogcímet!",AND(C6="Regionális beruházási támogatás",D6="--")),"","OK"))</f>
        <v>OK</v>
      </c>
      <c r="O6" s="4"/>
    </row>
    <row r="7" spans="1:17" ht="51.75" thickBot="1" x14ac:dyDescent="0.25">
      <c r="B7" s="9" t="s">
        <v>7</v>
      </c>
      <c r="C7" s="96" t="s">
        <v>8</v>
      </c>
      <c r="D7" s="11" t="str">
        <f>IF(C7&lt;&gt;"Válasszon ÁFA státuszt!","OK","")</f>
        <v>OK</v>
      </c>
      <c r="E7" s="51"/>
      <c r="F7" s="52"/>
      <c r="G7" s="37"/>
      <c r="I7" s="1"/>
    </row>
    <row r="8" spans="1:17" ht="13.5" thickBot="1" x14ac:dyDescent="0.25"/>
    <row r="9" spans="1:17" ht="38.25" customHeight="1" x14ac:dyDescent="0.2">
      <c r="A9" s="241" t="s">
        <v>9</v>
      </c>
      <c r="B9" s="242"/>
      <c r="C9" s="245" t="s">
        <v>10</v>
      </c>
      <c r="D9" s="254" t="s">
        <v>11</v>
      </c>
      <c r="E9" s="255"/>
      <c r="F9" s="255"/>
      <c r="G9" s="255"/>
      <c r="H9" s="256"/>
      <c r="I9" s="257" t="s">
        <v>12</v>
      </c>
      <c r="J9" s="255"/>
      <c r="K9" s="255"/>
      <c r="L9" s="255"/>
      <c r="M9" s="256"/>
      <c r="N9" s="242" t="s">
        <v>13</v>
      </c>
      <c r="O9" s="245" t="s">
        <v>14</v>
      </c>
      <c r="P9" s="258" t="s">
        <v>15</v>
      </c>
      <c r="Q9" s="226" t="s">
        <v>16</v>
      </c>
    </row>
    <row r="10" spans="1:17" ht="76.5" customHeight="1" thickBot="1" x14ac:dyDescent="0.25">
      <c r="A10" s="243"/>
      <c r="B10" s="244"/>
      <c r="C10" s="246"/>
      <c r="D10" s="127" t="s">
        <v>17</v>
      </c>
      <c r="E10" s="127" t="s">
        <v>18</v>
      </c>
      <c r="F10" s="127" t="s">
        <v>19</v>
      </c>
      <c r="G10" s="128" t="s">
        <v>20</v>
      </c>
      <c r="H10" s="129" t="s">
        <v>21</v>
      </c>
      <c r="I10" s="123" t="s">
        <v>22</v>
      </c>
      <c r="J10" s="128" t="s">
        <v>23</v>
      </c>
      <c r="K10" s="128" t="s">
        <v>24</v>
      </c>
      <c r="L10" s="128" t="s">
        <v>105</v>
      </c>
      <c r="M10" s="129" t="s">
        <v>25</v>
      </c>
      <c r="N10" s="244"/>
      <c r="O10" s="246"/>
      <c r="P10" s="259"/>
      <c r="Q10" s="227"/>
    </row>
    <row r="11" spans="1:17" x14ac:dyDescent="0.2">
      <c r="A11" s="237" t="s">
        <v>26</v>
      </c>
      <c r="B11" s="238"/>
      <c r="C11" s="12"/>
      <c r="D11" s="131"/>
      <c r="E11" s="132"/>
      <c r="F11" s="132"/>
      <c r="G11" s="132"/>
      <c r="H11" s="133"/>
      <c r="I11" s="197">
        <f t="shared" ref="I11:O11" si="0">SUM(I12,I17)</f>
        <v>290000</v>
      </c>
      <c r="J11" s="131"/>
      <c r="K11" s="132"/>
      <c r="L11" s="132"/>
      <c r="M11" s="133"/>
      <c r="N11" s="189">
        <f t="shared" ref="N11" si="1">SUM(N12,N17)</f>
        <v>290000</v>
      </c>
      <c r="O11" s="13">
        <f t="shared" si="0"/>
        <v>0</v>
      </c>
      <c r="P11" s="13">
        <f>SUM(P12,P17)</f>
        <v>290000</v>
      </c>
      <c r="Q11" s="58">
        <f>IFERROR(N11/P11,"")</f>
        <v>1</v>
      </c>
    </row>
    <row r="12" spans="1:17" x14ac:dyDescent="0.2">
      <c r="A12" s="15"/>
      <c r="B12" s="16" t="s">
        <v>27</v>
      </c>
      <c r="C12" s="16"/>
      <c r="D12" s="134"/>
      <c r="E12" s="135"/>
      <c r="F12" s="135"/>
      <c r="G12" s="135"/>
      <c r="H12" s="136"/>
      <c r="I12" s="198">
        <f t="shared" ref="I12:P12" si="2">SUM(I13:I16)</f>
        <v>290000</v>
      </c>
      <c r="J12" s="134"/>
      <c r="K12" s="199"/>
      <c r="L12" s="199"/>
      <c r="M12" s="136"/>
      <c r="N12" s="190">
        <f t="shared" ref="N12" si="3">SUM(N13:N16)</f>
        <v>290000</v>
      </c>
      <c r="O12" s="17">
        <f t="shared" si="2"/>
        <v>0</v>
      </c>
      <c r="P12" s="17">
        <f t="shared" si="2"/>
        <v>290000</v>
      </c>
      <c r="Q12" s="59">
        <f t="shared" ref="Q12:Q55" si="4">IFERROR(N12/P12,"")</f>
        <v>1</v>
      </c>
    </row>
    <row r="13" spans="1:17" x14ac:dyDescent="0.2">
      <c r="A13" s="15"/>
      <c r="B13" s="18" t="s">
        <v>28</v>
      </c>
      <c r="C13" s="77"/>
      <c r="D13" s="137"/>
      <c r="E13" s="138"/>
      <c r="F13" s="138"/>
      <c r="G13" s="138"/>
      <c r="H13" s="139"/>
      <c r="I13" s="200">
        <v>200000</v>
      </c>
      <c r="J13" s="137"/>
      <c r="K13" s="201"/>
      <c r="L13" s="201"/>
      <c r="M13" s="139"/>
      <c r="N13" s="191">
        <f>SUM(I13)</f>
        <v>200000</v>
      </c>
      <c r="O13" s="19"/>
      <c r="P13" s="20">
        <f>SUM(N13,O13)</f>
        <v>200000</v>
      </c>
      <c r="Q13" s="60">
        <f t="shared" si="4"/>
        <v>1</v>
      </c>
    </row>
    <row r="14" spans="1:17" x14ac:dyDescent="0.2">
      <c r="A14" s="15"/>
      <c r="B14" s="18" t="s">
        <v>29</v>
      </c>
      <c r="C14" s="77" t="s">
        <v>119</v>
      </c>
      <c r="D14" s="137"/>
      <c r="E14" s="138"/>
      <c r="F14" s="138"/>
      <c r="G14" s="138"/>
      <c r="H14" s="139"/>
      <c r="I14" s="200"/>
      <c r="J14" s="137"/>
      <c r="K14" s="201"/>
      <c r="L14" s="201"/>
      <c r="M14" s="139"/>
      <c r="N14" s="191">
        <f t="shared" ref="N14:N19" si="5">SUM(I14)</f>
        <v>0</v>
      </c>
      <c r="O14" s="19"/>
      <c r="P14" s="20">
        <f t="shared" ref="P14:P19" si="6">SUM(N14,O14)</f>
        <v>0</v>
      </c>
      <c r="Q14" s="60" t="str">
        <f t="shared" si="4"/>
        <v/>
      </c>
    </row>
    <row r="15" spans="1:17" x14ac:dyDescent="0.2">
      <c r="A15" s="15"/>
      <c r="B15" s="18" t="s">
        <v>30</v>
      </c>
      <c r="C15" s="77" t="s">
        <v>122</v>
      </c>
      <c r="D15" s="137"/>
      <c r="E15" s="138"/>
      <c r="F15" s="138"/>
      <c r="G15" s="138"/>
      <c r="H15" s="139"/>
      <c r="I15" s="225">
        <f>30000+60000</f>
        <v>90000</v>
      </c>
      <c r="J15" s="137"/>
      <c r="K15" s="201"/>
      <c r="L15" s="201"/>
      <c r="M15" s="139"/>
      <c r="N15" s="191">
        <f t="shared" si="5"/>
        <v>90000</v>
      </c>
      <c r="O15" s="19"/>
      <c r="P15" s="20">
        <f t="shared" si="6"/>
        <v>90000</v>
      </c>
      <c r="Q15" s="60">
        <f t="shared" si="4"/>
        <v>1</v>
      </c>
    </row>
    <row r="16" spans="1:17" x14ac:dyDescent="0.2">
      <c r="A16" s="15"/>
      <c r="B16" s="14" t="s">
        <v>31</v>
      </c>
      <c r="C16" s="78"/>
      <c r="D16" s="140"/>
      <c r="E16" s="141"/>
      <c r="F16" s="141"/>
      <c r="G16" s="141"/>
      <c r="H16" s="142"/>
      <c r="I16" s="202"/>
      <c r="J16" s="140"/>
      <c r="K16" s="203"/>
      <c r="L16" s="203"/>
      <c r="M16" s="142"/>
      <c r="N16" s="191">
        <f t="shared" si="5"/>
        <v>0</v>
      </c>
      <c r="O16" s="19"/>
      <c r="P16" s="20">
        <f t="shared" si="6"/>
        <v>0</v>
      </c>
      <c r="Q16" s="60" t="str">
        <f t="shared" si="4"/>
        <v/>
      </c>
    </row>
    <row r="17" spans="1:17" x14ac:dyDescent="0.2">
      <c r="A17" s="15"/>
      <c r="B17" s="16" t="s">
        <v>32</v>
      </c>
      <c r="C17" s="16"/>
      <c r="D17" s="134"/>
      <c r="E17" s="135"/>
      <c r="F17" s="135"/>
      <c r="G17" s="135"/>
      <c r="H17" s="136"/>
      <c r="I17" s="198">
        <f t="shared" ref="I17:P17" si="7">SUM(I18:I19)</f>
        <v>0</v>
      </c>
      <c r="J17" s="134"/>
      <c r="K17" s="199"/>
      <c r="L17" s="199"/>
      <c r="M17" s="136"/>
      <c r="N17" s="190">
        <f t="shared" ref="N17" si="8">SUM(N18:N19)</f>
        <v>0</v>
      </c>
      <c r="O17" s="17">
        <f t="shared" si="7"/>
        <v>0</v>
      </c>
      <c r="P17" s="17">
        <f t="shared" si="7"/>
        <v>0</v>
      </c>
      <c r="Q17" s="59" t="str">
        <f t="shared" si="4"/>
        <v/>
      </c>
    </row>
    <row r="18" spans="1:17" x14ac:dyDescent="0.2">
      <c r="A18" s="15"/>
      <c r="B18" s="18" t="s">
        <v>33</v>
      </c>
      <c r="C18" s="77"/>
      <c r="D18" s="137"/>
      <c r="E18" s="138"/>
      <c r="F18" s="138"/>
      <c r="G18" s="138"/>
      <c r="H18" s="139"/>
      <c r="I18" s="200"/>
      <c r="J18" s="137"/>
      <c r="K18" s="201"/>
      <c r="L18" s="201"/>
      <c r="M18" s="139"/>
      <c r="N18" s="191">
        <f t="shared" si="5"/>
        <v>0</v>
      </c>
      <c r="O18" s="19"/>
      <c r="P18" s="20">
        <f t="shared" si="6"/>
        <v>0</v>
      </c>
      <c r="Q18" s="60" t="str">
        <f t="shared" si="4"/>
        <v/>
      </c>
    </row>
    <row r="19" spans="1:17" x14ac:dyDescent="0.2">
      <c r="A19" s="15"/>
      <c r="B19" s="18" t="s">
        <v>34</v>
      </c>
      <c r="C19" s="77"/>
      <c r="D19" s="143"/>
      <c r="E19" s="144"/>
      <c r="F19" s="144"/>
      <c r="G19" s="138"/>
      <c r="H19" s="139"/>
      <c r="I19" s="200"/>
      <c r="J19" s="143"/>
      <c r="K19" s="144"/>
      <c r="L19" s="144"/>
      <c r="M19" s="139"/>
      <c r="N19" s="191">
        <f t="shared" si="5"/>
        <v>0</v>
      </c>
      <c r="O19" s="19"/>
      <c r="P19" s="20">
        <f t="shared" si="6"/>
        <v>0</v>
      </c>
      <c r="Q19" s="60" t="str">
        <f t="shared" si="4"/>
        <v/>
      </c>
    </row>
    <row r="20" spans="1:17" x14ac:dyDescent="0.2">
      <c r="A20" s="239" t="s">
        <v>35</v>
      </c>
      <c r="B20" s="240"/>
      <c r="C20" s="22"/>
      <c r="D20" s="23">
        <f t="shared" ref="D20:P20" si="9">SUM(D21,D22,D28,D31)</f>
        <v>17820000</v>
      </c>
      <c r="E20" s="23">
        <f t="shared" si="9"/>
        <v>0</v>
      </c>
      <c r="F20" s="23">
        <f t="shared" si="9"/>
        <v>800000</v>
      </c>
      <c r="G20" s="145"/>
      <c r="H20" s="184">
        <f>SUM(H21,H22,H28,H31)</f>
        <v>0</v>
      </c>
      <c r="I20" s="204"/>
      <c r="J20" s="23">
        <f>SUM(J21,J22,J28,J31)</f>
        <v>9200000</v>
      </c>
      <c r="K20" s="23">
        <f t="shared" si="9"/>
        <v>0</v>
      </c>
      <c r="L20" s="23">
        <f>SUM(L28,L31)</f>
        <v>0</v>
      </c>
      <c r="M20" s="205"/>
      <c r="N20" s="192">
        <f t="shared" ref="N20" si="10">SUM(N21,N22,N28,N31)</f>
        <v>27820000</v>
      </c>
      <c r="O20" s="23">
        <f t="shared" si="9"/>
        <v>0</v>
      </c>
      <c r="P20" s="23">
        <f t="shared" si="9"/>
        <v>27820000</v>
      </c>
      <c r="Q20" s="61">
        <f t="shared" si="4"/>
        <v>1</v>
      </c>
    </row>
    <row r="21" spans="1:17" x14ac:dyDescent="0.2">
      <c r="A21" s="15"/>
      <c r="B21" s="24" t="s">
        <v>36</v>
      </c>
      <c r="C21" s="24"/>
      <c r="D21" s="25"/>
      <c r="E21" s="25"/>
      <c r="F21" s="25"/>
      <c r="G21" s="146"/>
      <c r="H21" s="49"/>
      <c r="I21" s="206"/>
      <c r="J21" s="25"/>
      <c r="K21" s="25"/>
      <c r="L21" s="171"/>
      <c r="M21" s="147"/>
      <c r="N21" s="193">
        <f>SUM(D21,E21,F21,H21,J21,K21)</f>
        <v>0</v>
      </c>
      <c r="O21" s="93"/>
      <c r="P21" s="56">
        <f>SUM(N21,O21)</f>
        <v>0</v>
      </c>
      <c r="Q21" s="62" t="str">
        <f t="shared" si="4"/>
        <v/>
      </c>
    </row>
    <row r="22" spans="1:17" x14ac:dyDescent="0.2">
      <c r="A22" s="15"/>
      <c r="B22" s="24" t="s">
        <v>37</v>
      </c>
      <c r="C22" s="24"/>
      <c r="D22" s="25">
        <f t="shared" ref="D22:P22" si="11">SUM(D23:D27)</f>
        <v>14820000</v>
      </c>
      <c r="E22" s="25">
        <f t="shared" si="11"/>
        <v>0</v>
      </c>
      <c r="F22" s="25">
        <f t="shared" si="11"/>
        <v>0</v>
      </c>
      <c r="G22" s="146"/>
      <c r="H22" s="49">
        <f t="shared" ref="H22" si="12">SUM(H23:H27)</f>
        <v>0</v>
      </c>
      <c r="I22" s="206"/>
      <c r="J22" s="25">
        <f t="shared" si="11"/>
        <v>2000000</v>
      </c>
      <c r="K22" s="25">
        <f t="shared" si="11"/>
        <v>0</v>
      </c>
      <c r="L22" s="146"/>
      <c r="M22" s="147"/>
      <c r="N22" s="194">
        <f t="shared" ref="N22" si="13">SUM(N23:N27)</f>
        <v>16820000</v>
      </c>
      <c r="O22" s="25">
        <f t="shared" si="11"/>
        <v>0</v>
      </c>
      <c r="P22" s="25">
        <f t="shared" si="11"/>
        <v>16820000</v>
      </c>
      <c r="Q22" s="63">
        <f t="shared" si="4"/>
        <v>1</v>
      </c>
    </row>
    <row r="23" spans="1:17" x14ac:dyDescent="0.2">
      <c r="A23" s="15"/>
      <c r="B23" s="18" t="s">
        <v>38</v>
      </c>
      <c r="C23" s="77"/>
      <c r="D23" s="19"/>
      <c r="E23" s="19"/>
      <c r="F23" s="19"/>
      <c r="G23" s="137"/>
      <c r="H23" s="90"/>
      <c r="I23" s="207"/>
      <c r="J23" s="19"/>
      <c r="K23" s="19"/>
      <c r="L23" s="137"/>
      <c r="M23" s="139"/>
      <c r="N23" s="191">
        <f t="shared" ref="N23:N27" si="14">SUM(D23,E23,F23,H23,J23,K23)</f>
        <v>0</v>
      </c>
      <c r="O23" s="19"/>
      <c r="P23" s="20">
        <f t="shared" ref="P23:P31" si="15">SUM(N23,O23)</f>
        <v>0</v>
      </c>
      <c r="Q23" s="60" t="str">
        <f t="shared" si="4"/>
        <v/>
      </c>
    </row>
    <row r="24" spans="1:17" x14ac:dyDescent="0.2">
      <c r="A24" s="15"/>
      <c r="B24" s="18" t="s">
        <v>39</v>
      </c>
      <c r="C24" s="77" t="s">
        <v>113</v>
      </c>
      <c r="D24" s="19">
        <f>20000+300000</f>
        <v>320000</v>
      </c>
      <c r="E24" s="19"/>
      <c r="F24" s="19"/>
      <c r="G24" s="137"/>
      <c r="H24" s="90"/>
      <c r="I24" s="207"/>
      <c r="J24" s="19"/>
      <c r="K24" s="19"/>
      <c r="L24" s="137"/>
      <c r="M24" s="139"/>
      <c r="N24" s="191">
        <f t="shared" si="14"/>
        <v>320000</v>
      </c>
      <c r="O24" s="19"/>
      <c r="P24" s="20">
        <f t="shared" si="15"/>
        <v>320000</v>
      </c>
      <c r="Q24" s="60">
        <f t="shared" si="4"/>
        <v>1</v>
      </c>
    </row>
    <row r="25" spans="1:17" ht="25.5" x14ac:dyDescent="0.2">
      <c r="A25" s="15"/>
      <c r="B25" s="26" t="s">
        <v>40</v>
      </c>
      <c r="C25" s="79" t="s">
        <v>114</v>
      </c>
      <c r="D25" s="84">
        <f>12000000+2500000</f>
        <v>14500000</v>
      </c>
      <c r="E25" s="84"/>
      <c r="F25" s="84"/>
      <c r="G25" s="134"/>
      <c r="H25" s="185"/>
      <c r="I25" s="208"/>
      <c r="J25" s="84">
        <v>2000000</v>
      </c>
      <c r="K25" s="84"/>
      <c r="L25" s="134"/>
      <c r="M25" s="136"/>
      <c r="N25" s="191">
        <f t="shared" si="14"/>
        <v>16500000</v>
      </c>
      <c r="O25" s="19"/>
      <c r="P25" s="20">
        <f t="shared" si="15"/>
        <v>16500000</v>
      </c>
      <c r="Q25" s="60">
        <f t="shared" si="4"/>
        <v>1</v>
      </c>
    </row>
    <row r="26" spans="1:17" ht="25.5" x14ac:dyDescent="0.2">
      <c r="A26" s="15"/>
      <c r="B26" s="26" t="s">
        <v>41</v>
      </c>
      <c r="C26" s="77"/>
      <c r="D26" s="19"/>
      <c r="E26" s="19"/>
      <c r="F26" s="19"/>
      <c r="G26" s="137"/>
      <c r="H26" s="90"/>
      <c r="I26" s="207"/>
      <c r="J26" s="19"/>
      <c r="K26" s="19"/>
      <c r="L26" s="137"/>
      <c r="M26" s="139"/>
      <c r="N26" s="191">
        <f t="shared" si="14"/>
        <v>0</v>
      </c>
      <c r="O26" s="19"/>
      <c r="P26" s="20">
        <f t="shared" si="15"/>
        <v>0</v>
      </c>
      <c r="Q26" s="60" t="str">
        <f t="shared" si="4"/>
        <v/>
      </c>
    </row>
    <row r="27" spans="1:17" x14ac:dyDescent="0.2">
      <c r="A27" s="15"/>
      <c r="B27" s="27" t="s">
        <v>42</v>
      </c>
      <c r="C27" s="80"/>
      <c r="D27" s="85"/>
      <c r="E27" s="85"/>
      <c r="F27" s="85"/>
      <c r="G27" s="148"/>
      <c r="H27" s="186"/>
      <c r="I27" s="209"/>
      <c r="J27" s="85"/>
      <c r="K27" s="85"/>
      <c r="L27" s="172"/>
      <c r="M27" s="149"/>
      <c r="N27" s="191">
        <f t="shared" si="14"/>
        <v>0</v>
      </c>
      <c r="O27" s="19"/>
      <c r="P27" s="20">
        <f t="shared" si="15"/>
        <v>0</v>
      </c>
      <c r="Q27" s="60" t="str">
        <f t="shared" si="4"/>
        <v/>
      </c>
    </row>
    <row r="28" spans="1:17" x14ac:dyDescent="0.2">
      <c r="A28" s="15"/>
      <c r="B28" s="24" t="s">
        <v>43</v>
      </c>
      <c r="C28" s="24"/>
      <c r="D28" s="25">
        <f t="shared" ref="D28:O28" si="16">SUM(D29)</f>
        <v>3000000</v>
      </c>
      <c r="E28" s="25">
        <f>SUM(E30)</f>
        <v>0</v>
      </c>
      <c r="F28" s="25">
        <f>SUM(F29)</f>
        <v>800000</v>
      </c>
      <c r="G28" s="146"/>
      <c r="H28" s="49">
        <f t="shared" si="16"/>
        <v>0</v>
      </c>
      <c r="I28" s="206"/>
      <c r="J28" s="25">
        <f t="shared" si="16"/>
        <v>7200000</v>
      </c>
      <c r="K28" s="25">
        <f t="shared" si="16"/>
        <v>0</v>
      </c>
      <c r="L28" s="25">
        <f>SUM(L29:L30)</f>
        <v>0</v>
      </c>
      <c r="M28" s="210"/>
      <c r="N28" s="194">
        <f>SUM(N29:N30)</f>
        <v>11000000</v>
      </c>
      <c r="O28" s="25">
        <f t="shared" si="16"/>
        <v>0</v>
      </c>
      <c r="P28" s="25">
        <f>SUM(P29:P30)</f>
        <v>11000000</v>
      </c>
      <c r="Q28" s="63">
        <f t="shared" si="4"/>
        <v>1</v>
      </c>
    </row>
    <row r="29" spans="1:17" ht="57.75" customHeight="1" x14ac:dyDescent="0.2">
      <c r="A29" s="15"/>
      <c r="B29" s="28" t="s">
        <v>44</v>
      </c>
      <c r="C29" s="81" t="s">
        <v>120</v>
      </c>
      <c r="D29" s="44">
        <f>1500000+1500000</f>
        <v>3000000</v>
      </c>
      <c r="E29" s="182"/>
      <c r="F29" s="44">
        <v>800000</v>
      </c>
      <c r="G29" s="146"/>
      <c r="H29" s="187"/>
      <c r="I29" s="206"/>
      <c r="J29" s="44">
        <f>700000+1400000+100000+5000000</f>
        <v>7200000</v>
      </c>
      <c r="K29" s="44"/>
      <c r="M29" s="210"/>
      <c r="N29" s="191">
        <f>SUM(D29:F29,H29,J29:K29)</f>
        <v>11000000</v>
      </c>
      <c r="O29" s="19"/>
      <c r="P29" s="20">
        <f t="shared" si="15"/>
        <v>11000000</v>
      </c>
      <c r="Q29" s="60">
        <f t="shared" si="4"/>
        <v>1</v>
      </c>
    </row>
    <row r="30" spans="1:17" ht="39" customHeight="1" x14ac:dyDescent="0.2">
      <c r="A30" s="15"/>
      <c r="B30" s="46" t="s">
        <v>45</v>
      </c>
      <c r="C30" s="82"/>
      <c r="D30" s="176"/>
      <c r="E30" s="181"/>
      <c r="F30" s="177"/>
      <c r="G30" s="179"/>
      <c r="H30" s="150"/>
      <c r="I30" s="180"/>
      <c r="J30" s="178"/>
      <c r="K30" s="178"/>
      <c r="L30" s="178"/>
      <c r="M30" s="150"/>
      <c r="N30" s="195">
        <f>SUM(E30)</f>
        <v>0</v>
      </c>
      <c r="O30" s="94"/>
      <c r="P30" s="57">
        <f t="shared" si="15"/>
        <v>0</v>
      </c>
      <c r="Q30" s="64" t="str">
        <f t="shared" si="4"/>
        <v/>
      </c>
    </row>
    <row r="31" spans="1:17" ht="25.5" x14ac:dyDescent="0.2">
      <c r="A31" s="15"/>
      <c r="B31" s="29" t="s">
        <v>46</v>
      </c>
      <c r="C31" s="83"/>
      <c r="D31" s="86"/>
      <c r="E31" s="87"/>
      <c r="F31" s="87"/>
      <c r="G31" s="157"/>
      <c r="H31" s="183"/>
      <c r="I31" s="211"/>
      <c r="J31" s="87"/>
      <c r="K31" s="87"/>
      <c r="L31" s="87"/>
      <c r="M31" s="212"/>
      <c r="N31" s="30">
        <f>SUM(D31:F31,H31,J31:L31)</f>
        <v>0</v>
      </c>
      <c r="O31" s="87"/>
      <c r="P31" s="117">
        <f t="shared" si="15"/>
        <v>0</v>
      </c>
      <c r="Q31" s="65" t="str">
        <f t="shared" si="4"/>
        <v/>
      </c>
    </row>
    <row r="32" spans="1:17" ht="36" customHeight="1" x14ac:dyDescent="0.2">
      <c r="A32" s="248" t="s">
        <v>47</v>
      </c>
      <c r="B32" s="249"/>
      <c r="C32" s="31"/>
      <c r="D32" s="23">
        <f>SUM(D33:D34,D40,D50)</f>
        <v>420000</v>
      </c>
      <c r="E32" s="23">
        <f t="shared" ref="E32:F32" si="17">SUM(E33:E34,E40,E50)</f>
        <v>0</v>
      </c>
      <c r="F32" s="23">
        <f t="shared" si="17"/>
        <v>0</v>
      </c>
      <c r="G32" s="161"/>
      <c r="H32" s="184">
        <f>SUM(H40,H45,H50)</f>
        <v>0</v>
      </c>
      <c r="I32" s="213"/>
      <c r="J32" s="23">
        <f t="shared" ref="J32" si="18">SUM(J33:J34,J40,J50)</f>
        <v>200000</v>
      </c>
      <c r="K32" s="23">
        <f t="shared" ref="K32" si="19">SUM(K33:K34,K40,K50)</f>
        <v>0</v>
      </c>
      <c r="L32" s="23">
        <f>SUM(L33:L34,L40,L50)</f>
        <v>0</v>
      </c>
      <c r="M32" s="184">
        <f>SUM(M40,M45,M50)</f>
        <v>0</v>
      </c>
      <c r="N32" s="192">
        <f>SUM(N33:N34,N40,N45,N49:N50)</f>
        <v>770000</v>
      </c>
      <c r="O32" s="23">
        <f>SUM(O33:O34,O40,O45,O49:O50)</f>
        <v>0</v>
      </c>
      <c r="P32" s="23">
        <f>SUM(P33:P34,P40,P45,P49,P50)</f>
        <v>770000</v>
      </c>
      <c r="Q32" s="61">
        <f t="shared" si="4"/>
        <v>1</v>
      </c>
    </row>
    <row r="33" spans="1:17" x14ac:dyDescent="0.2">
      <c r="A33" s="15"/>
      <c r="B33" s="16" t="s">
        <v>48</v>
      </c>
      <c r="C33" s="114"/>
      <c r="D33" s="93"/>
      <c r="E33" s="93"/>
      <c r="F33" s="93"/>
      <c r="G33" s="146"/>
      <c r="H33" s="168"/>
      <c r="I33" s="206"/>
      <c r="J33" s="93"/>
      <c r="K33" s="93"/>
      <c r="L33" s="93"/>
      <c r="M33" s="214"/>
      <c r="N33" s="194">
        <f>SUM(D33:F33,J33:L33)</f>
        <v>0</v>
      </c>
      <c r="O33" s="93"/>
      <c r="P33" s="30">
        <f>SUM(D33:F33,J33:L33,O33)</f>
        <v>0</v>
      </c>
      <c r="Q33" s="63" t="str">
        <f t="shared" si="4"/>
        <v/>
      </c>
    </row>
    <row r="34" spans="1:17" x14ac:dyDescent="0.2">
      <c r="A34" s="15"/>
      <c r="B34" s="115" t="s">
        <v>49</v>
      </c>
      <c r="C34" s="116"/>
      <c r="D34" s="25">
        <f>SUM(D35:D39)</f>
        <v>360000</v>
      </c>
      <c r="E34" s="25">
        <f t="shared" ref="E34:F34" si="20">SUM(E35:E39)</f>
        <v>0</v>
      </c>
      <c r="F34" s="25">
        <f t="shared" si="20"/>
        <v>0</v>
      </c>
      <c r="G34" s="148"/>
      <c r="H34" s="149"/>
      <c r="I34" s="209"/>
      <c r="J34" s="25">
        <f t="shared" ref="J34" si="21">SUM(J35:J39)</f>
        <v>200000</v>
      </c>
      <c r="K34" s="25">
        <f t="shared" ref="K34" si="22">SUM(K35:K39)</f>
        <v>0</v>
      </c>
      <c r="L34" s="25">
        <f t="shared" ref="L34:O34" si="23">SUM(L35:L39)</f>
        <v>0</v>
      </c>
      <c r="M34" s="215"/>
      <c r="N34" s="194">
        <f t="shared" si="23"/>
        <v>560000</v>
      </c>
      <c r="O34" s="25">
        <f t="shared" si="23"/>
        <v>0</v>
      </c>
      <c r="P34" s="25">
        <f>SUM(P35:P39)</f>
        <v>560000</v>
      </c>
      <c r="Q34" s="60">
        <f t="shared" si="4"/>
        <v>1</v>
      </c>
    </row>
    <row r="35" spans="1:17" x14ac:dyDescent="0.2">
      <c r="A35" s="15"/>
      <c r="B35" s="18" t="s">
        <v>50</v>
      </c>
      <c r="C35" s="77"/>
      <c r="D35" s="19"/>
      <c r="E35" s="19"/>
      <c r="F35" s="19"/>
      <c r="G35" s="137"/>
      <c r="H35" s="139"/>
      <c r="I35" s="207"/>
      <c r="J35" s="19"/>
      <c r="K35" s="19"/>
      <c r="L35" s="19"/>
      <c r="M35" s="216"/>
      <c r="N35" s="191">
        <f>SUM(D35:F35,J35:L35)</f>
        <v>0</v>
      </c>
      <c r="O35" s="19"/>
      <c r="P35" s="20">
        <f t="shared" ref="P35:P54" si="24">SUM(N35,O35)</f>
        <v>0</v>
      </c>
      <c r="Q35" s="60" t="str">
        <f t="shared" si="4"/>
        <v/>
      </c>
    </row>
    <row r="36" spans="1:17" ht="25.5" x14ac:dyDescent="0.2">
      <c r="A36" s="15"/>
      <c r="B36" s="18" t="s">
        <v>104</v>
      </c>
      <c r="C36" s="77" t="s">
        <v>117</v>
      </c>
      <c r="D36" s="19">
        <v>60000</v>
      </c>
      <c r="E36" s="19"/>
      <c r="F36" s="19"/>
      <c r="G36" s="137"/>
      <c r="H36" s="139"/>
      <c r="I36" s="207"/>
      <c r="J36" s="19"/>
      <c r="K36" s="19"/>
      <c r="L36" s="19"/>
      <c r="M36" s="216"/>
      <c r="N36" s="191">
        <f t="shared" ref="N36:N39" si="25">SUM(D36:F36,J36:L36)</f>
        <v>60000</v>
      </c>
      <c r="O36" s="19"/>
      <c r="P36" s="20">
        <f t="shared" si="24"/>
        <v>60000</v>
      </c>
      <c r="Q36" s="60">
        <f t="shared" si="4"/>
        <v>1</v>
      </c>
    </row>
    <row r="37" spans="1:17" ht="25.5" x14ac:dyDescent="0.2">
      <c r="A37" s="15"/>
      <c r="B37" s="18" t="s">
        <v>51</v>
      </c>
      <c r="C37" s="77"/>
      <c r="D37" s="19"/>
      <c r="E37" s="19"/>
      <c r="F37" s="19"/>
      <c r="G37" s="137"/>
      <c r="H37" s="139"/>
      <c r="I37" s="207"/>
      <c r="J37" s="19"/>
      <c r="K37" s="19"/>
      <c r="L37" s="19"/>
      <c r="M37" s="216"/>
      <c r="N37" s="191">
        <f t="shared" si="25"/>
        <v>0</v>
      </c>
      <c r="O37" s="19"/>
      <c r="P37" s="20">
        <f t="shared" si="24"/>
        <v>0</v>
      </c>
      <c r="Q37" s="60" t="str">
        <f t="shared" si="4"/>
        <v/>
      </c>
    </row>
    <row r="38" spans="1:17" x14ac:dyDescent="0.2">
      <c r="A38" s="15"/>
      <c r="B38" s="18" t="s">
        <v>52</v>
      </c>
      <c r="C38" s="77" t="s">
        <v>115</v>
      </c>
      <c r="D38" s="19">
        <v>300000</v>
      </c>
      <c r="E38" s="19"/>
      <c r="F38" s="19"/>
      <c r="G38" s="137"/>
      <c r="H38" s="139"/>
      <c r="I38" s="207"/>
      <c r="J38" s="19"/>
      <c r="K38" s="19"/>
      <c r="L38" s="19"/>
      <c r="M38" s="216"/>
      <c r="N38" s="191">
        <f t="shared" si="25"/>
        <v>300000</v>
      </c>
      <c r="O38" s="19"/>
      <c r="P38" s="20">
        <f t="shared" si="24"/>
        <v>300000</v>
      </c>
      <c r="Q38" s="60">
        <f t="shared" si="4"/>
        <v>1</v>
      </c>
    </row>
    <row r="39" spans="1:17" x14ac:dyDescent="0.2">
      <c r="A39" s="15"/>
      <c r="B39" s="18" t="s">
        <v>53</v>
      </c>
      <c r="C39" s="77"/>
      <c r="D39" s="19"/>
      <c r="E39" s="19"/>
      <c r="F39" s="19"/>
      <c r="G39" s="137"/>
      <c r="H39" s="169"/>
      <c r="I39" s="207"/>
      <c r="J39" s="19">
        <v>200000</v>
      </c>
      <c r="K39" s="19"/>
      <c r="L39" s="19"/>
      <c r="M39" s="216"/>
      <c r="N39" s="191">
        <f t="shared" si="25"/>
        <v>200000</v>
      </c>
      <c r="O39" s="19"/>
      <c r="P39" s="20">
        <f t="shared" si="24"/>
        <v>200000</v>
      </c>
      <c r="Q39" s="60">
        <f t="shared" si="4"/>
        <v>1</v>
      </c>
    </row>
    <row r="40" spans="1:17" x14ac:dyDescent="0.2">
      <c r="A40" s="15"/>
      <c r="B40" s="32" t="s">
        <v>54</v>
      </c>
      <c r="C40" s="32"/>
      <c r="D40" s="33">
        <f t="shared" ref="D40:P40" si="26">SUM(D41:D44)</f>
        <v>60000</v>
      </c>
      <c r="E40" s="33">
        <f t="shared" si="26"/>
        <v>0</v>
      </c>
      <c r="F40" s="33">
        <f t="shared" si="26"/>
        <v>0</v>
      </c>
      <c r="G40" s="163"/>
      <c r="H40" s="48">
        <f t="shared" si="26"/>
        <v>0</v>
      </c>
      <c r="I40" s="211"/>
      <c r="J40" s="33">
        <f t="shared" si="26"/>
        <v>0</v>
      </c>
      <c r="K40" s="33">
        <f t="shared" si="26"/>
        <v>0</v>
      </c>
      <c r="L40" s="33">
        <f t="shared" si="26"/>
        <v>0</v>
      </c>
      <c r="M40" s="48">
        <f t="shared" ref="M40" si="27">SUM(M41:M44)</f>
        <v>0</v>
      </c>
      <c r="N40" s="30">
        <f t="shared" ref="N40" si="28">SUM(N41:N44)</f>
        <v>60000</v>
      </c>
      <c r="O40" s="33">
        <f t="shared" si="26"/>
        <v>0</v>
      </c>
      <c r="P40" s="33">
        <f t="shared" si="26"/>
        <v>60000</v>
      </c>
      <c r="Q40" s="65">
        <f t="shared" si="4"/>
        <v>1</v>
      </c>
    </row>
    <row r="41" spans="1:17" x14ac:dyDescent="0.2">
      <c r="A41" s="15"/>
      <c r="B41" s="18" t="s">
        <v>55</v>
      </c>
      <c r="C41" s="77"/>
      <c r="D41" s="19"/>
      <c r="E41" s="19">
        <f t="shared" ref="E41:F41" si="29">E25*0.01</f>
        <v>0</v>
      </c>
      <c r="F41" s="19">
        <f t="shared" si="29"/>
        <v>0</v>
      </c>
      <c r="G41" s="162"/>
      <c r="H41" s="90"/>
      <c r="I41" s="207"/>
      <c r="J41" s="19"/>
      <c r="K41" s="19">
        <f t="shared" ref="K41:M41" si="30">K25*0.01</f>
        <v>0</v>
      </c>
      <c r="L41" s="19">
        <f t="shared" si="30"/>
        <v>0</v>
      </c>
      <c r="M41" s="19">
        <f t="shared" si="30"/>
        <v>0</v>
      </c>
      <c r="N41" s="191">
        <f>SUM(D41:F41,H41,J41:L41)</f>
        <v>0</v>
      </c>
      <c r="O41" s="19"/>
      <c r="P41" s="20">
        <f t="shared" si="24"/>
        <v>0</v>
      </c>
      <c r="Q41" s="60" t="str">
        <f t="shared" si="4"/>
        <v/>
      </c>
    </row>
    <row r="42" spans="1:17" x14ac:dyDescent="0.2">
      <c r="A42" s="15"/>
      <c r="B42" s="18" t="s">
        <v>56</v>
      </c>
      <c r="C42" s="77"/>
      <c r="D42" s="19"/>
      <c r="E42" s="19"/>
      <c r="F42" s="19"/>
      <c r="G42" s="162"/>
      <c r="H42" s="90"/>
      <c r="I42" s="207"/>
      <c r="J42" s="19"/>
      <c r="K42" s="19"/>
      <c r="L42" s="19"/>
      <c r="M42" s="90"/>
      <c r="N42" s="191">
        <f t="shared" ref="N42:N44" si="31">SUM(D42:F42,H42,J42:L42)</f>
        <v>0</v>
      </c>
      <c r="O42" s="19"/>
      <c r="P42" s="20">
        <f t="shared" si="24"/>
        <v>0</v>
      </c>
      <c r="Q42" s="60" t="str">
        <f t="shared" si="4"/>
        <v/>
      </c>
    </row>
    <row r="43" spans="1:17" x14ac:dyDescent="0.2">
      <c r="A43" s="15"/>
      <c r="B43" s="18" t="s">
        <v>57</v>
      </c>
      <c r="C43" s="77"/>
      <c r="D43" s="19"/>
      <c r="E43" s="19"/>
      <c r="F43" s="19"/>
      <c r="G43" s="162"/>
      <c r="H43" s="90"/>
      <c r="I43" s="207"/>
      <c r="J43" s="19"/>
      <c r="K43" s="19"/>
      <c r="L43" s="19"/>
      <c r="M43" s="90"/>
      <c r="N43" s="191">
        <f t="shared" si="31"/>
        <v>0</v>
      </c>
      <c r="O43" s="19"/>
      <c r="P43" s="20">
        <f t="shared" si="24"/>
        <v>0</v>
      </c>
      <c r="Q43" s="60" t="str">
        <f t="shared" si="4"/>
        <v/>
      </c>
    </row>
    <row r="44" spans="1:17" x14ac:dyDescent="0.2">
      <c r="A44" s="15"/>
      <c r="B44" s="18" t="s">
        <v>58</v>
      </c>
      <c r="C44" s="77" t="s">
        <v>118</v>
      </c>
      <c r="D44" s="19">
        <v>60000</v>
      </c>
      <c r="E44" s="19"/>
      <c r="F44" s="19"/>
      <c r="G44" s="162"/>
      <c r="H44" s="90"/>
      <c r="I44" s="207"/>
      <c r="J44" s="19"/>
      <c r="K44" s="19"/>
      <c r="L44" s="19"/>
      <c r="M44" s="90"/>
      <c r="N44" s="191">
        <f t="shared" si="31"/>
        <v>60000</v>
      </c>
      <c r="O44" s="19"/>
      <c r="P44" s="20">
        <f t="shared" si="24"/>
        <v>60000</v>
      </c>
      <c r="Q44" s="60">
        <f t="shared" si="4"/>
        <v>1</v>
      </c>
    </row>
    <row r="45" spans="1:17" x14ac:dyDescent="0.2">
      <c r="A45" s="15"/>
      <c r="B45" s="32" t="s">
        <v>59</v>
      </c>
      <c r="C45" s="32"/>
      <c r="D45" s="152"/>
      <c r="E45" s="153"/>
      <c r="F45" s="153"/>
      <c r="G45" s="158"/>
      <c r="H45" s="48">
        <f t="shared" ref="H45:P45" si="32">SUM(H46:H48)</f>
        <v>0</v>
      </c>
      <c r="I45" s="173"/>
      <c r="J45" s="153"/>
      <c r="K45" s="153"/>
      <c r="L45" s="154"/>
      <c r="M45" s="48">
        <f t="shared" si="32"/>
        <v>0</v>
      </c>
      <c r="N45" s="30">
        <f t="shared" ref="N45" si="33">SUM(N46:N48)</f>
        <v>0</v>
      </c>
      <c r="O45" s="33">
        <f t="shared" si="32"/>
        <v>0</v>
      </c>
      <c r="P45" s="33">
        <f t="shared" si="32"/>
        <v>0</v>
      </c>
      <c r="Q45" s="65" t="str">
        <f t="shared" si="4"/>
        <v/>
      </c>
    </row>
    <row r="46" spans="1:17" x14ac:dyDescent="0.2">
      <c r="A46" s="15"/>
      <c r="B46" s="18" t="s">
        <v>60</v>
      </c>
      <c r="C46" s="77"/>
      <c r="D46" s="137"/>
      <c r="E46" s="138"/>
      <c r="F46" s="138"/>
      <c r="G46" s="155"/>
      <c r="H46" s="90"/>
      <c r="I46" s="174"/>
      <c r="J46" s="201"/>
      <c r="K46" s="201"/>
      <c r="L46" s="155"/>
      <c r="M46" s="90"/>
      <c r="N46" s="191">
        <f>SUM(H46,M46)</f>
        <v>0</v>
      </c>
      <c r="O46" s="19"/>
      <c r="P46" s="20">
        <f t="shared" si="24"/>
        <v>0</v>
      </c>
      <c r="Q46" s="60" t="str">
        <f t="shared" si="4"/>
        <v/>
      </c>
    </row>
    <row r="47" spans="1:17" ht="25.5" x14ac:dyDescent="0.2">
      <c r="A47" s="15"/>
      <c r="B47" s="18" t="s">
        <v>61</v>
      </c>
      <c r="C47" s="77"/>
      <c r="D47" s="137"/>
      <c r="E47" s="138"/>
      <c r="F47" s="138"/>
      <c r="G47" s="155"/>
      <c r="H47" s="90"/>
      <c r="I47" s="174"/>
      <c r="J47" s="201"/>
      <c r="K47" s="201"/>
      <c r="L47" s="155"/>
      <c r="M47" s="90"/>
      <c r="N47" s="191">
        <f t="shared" ref="N47:N48" si="34">SUM(H47,M47)</f>
        <v>0</v>
      </c>
      <c r="O47" s="19"/>
      <c r="P47" s="20">
        <f t="shared" si="24"/>
        <v>0</v>
      </c>
      <c r="Q47" s="60" t="str">
        <f t="shared" si="4"/>
        <v/>
      </c>
    </row>
    <row r="48" spans="1:17" ht="25.5" x14ac:dyDescent="0.2">
      <c r="A48" s="15"/>
      <c r="B48" s="34" t="s">
        <v>62</v>
      </c>
      <c r="C48" s="88"/>
      <c r="D48" s="156"/>
      <c r="E48" s="157"/>
      <c r="F48" s="157"/>
      <c r="G48" s="160"/>
      <c r="H48" s="91"/>
      <c r="I48" s="173"/>
      <c r="J48" s="217"/>
      <c r="K48" s="217"/>
      <c r="L48" s="158"/>
      <c r="M48" s="91"/>
      <c r="N48" s="191">
        <f t="shared" si="34"/>
        <v>0</v>
      </c>
      <c r="O48" s="19"/>
      <c r="P48" s="20">
        <f t="shared" si="24"/>
        <v>0</v>
      </c>
      <c r="Q48" s="60" t="str">
        <f t="shared" si="4"/>
        <v/>
      </c>
    </row>
    <row r="49" spans="1:17" x14ac:dyDescent="0.2">
      <c r="A49" s="15"/>
      <c r="B49" s="32" t="s">
        <v>63</v>
      </c>
      <c r="C49" s="32" t="s">
        <v>121</v>
      </c>
      <c r="D49" s="159"/>
      <c r="E49" s="151"/>
      <c r="F49" s="160"/>
      <c r="G49" s="86">
        <f>30000000*0.005</f>
        <v>150000</v>
      </c>
      <c r="H49" s="130"/>
      <c r="I49" s="173"/>
      <c r="J49" s="151"/>
      <c r="K49" s="151"/>
      <c r="L49" s="151"/>
      <c r="M49" s="218"/>
      <c r="N49" s="30">
        <f>SUM(G49)</f>
        <v>150000</v>
      </c>
      <c r="O49" s="86"/>
      <c r="P49" s="33">
        <f t="shared" si="24"/>
        <v>150000</v>
      </c>
      <c r="Q49" s="65">
        <f t="shared" si="4"/>
        <v>1</v>
      </c>
    </row>
    <row r="50" spans="1:17" x14ac:dyDescent="0.2">
      <c r="A50" s="15"/>
      <c r="B50" s="24" t="s">
        <v>64</v>
      </c>
      <c r="C50" s="24"/>
      <c r="D50" s="25">
        <f t="shared" ref="D50:P50" si="35">SUM(D51:D53)</f>
        <v>0</v>
      </c>
      <c r="E50" s="25">
        <f t="shared" si="35"/>
        <v>0</v>
      </c>
      <c r="F50" s="25">
        <f t="shared" si="35"/>
        <v>0</v>
      </c>
      <c r="G50" s="164"/>
      <c r="H50" s="49">
        <f t="shared" si="35"/>
        <v>0</v>
      </c>
      <c r="I50" s="206"/>
      <c r="J50" s="25">
        <f t="shared" si="35"/>
        <v>0</v>
      </c>
      <c r="K50" s="25">
        <f t="shared" si="35"/>
        <v>0</v>
      </c>
      <c r="L50" s="25">
        <f t="shared" si="35"/>
        <v>0</v>
      </c>
      <c r="M50" s="49">
        <f t="shared" ref="M50" si="36">SUM(M51:M53)</f>
        <v>0</v>
      </c>
      <c r="N50" s="194">
        <f t="shared" ref="N50" si="37">SUM(N51:N53)</f>
        <v>0</v>
      </c>
      <c r="O50" s="25">
        <f t="shared" si="35"/>
        <v>0</v>
      </c>
      <c r="P50" s="25">
        <f t="shared" si="35"/>
        <v>0</v>
      </c>
      <c r="Q50" s="63" t="str">
        <f t="shared" si="4"/>
        <v/>
      </c>
    </row>
    <row r="51" spans="1:17" x14ac:dyDescent="0.2">
      <c r="A51" s="15"/>
      <c r="B51" s="18" t="s">
        <v>65</v>
      </c>
      <c r="C51" s="77"/>
      <c r="D51" s="19"/>
      <c r="E51" s="19"/>
      <c r="F51" s="19"/>
      <c r="G51" s="162"/>
      <c r="H51" s="90"/>
      <c r="I51" s="207"/>
      <c r="J51" s="19"/>
      <c r="K51" s="19"/>
      <c r="L51" s="19"/>
      <c r="M51" s="90"/>
      <c r="N51" s="191">
        <f>SUM(D51:F51,H51,J51:L51)</f>
        <v>0</v>
      </c>
      <c r="O51" s="19"/>
      <c r="P51" s="20">
        <f t="shared" si="24"/>
        <v>0</v>
      </c>
      <c r="Q51" s="60" t="str">
        <f t="shared" si="4"/>
        <v/>
      </c>
    </row>
    <row r="52" spans="1:17" x14ac:dyDescent="0.2">
      <c r="A52" s="15"/>
      <c r="B52" s="18" t="s">
        <v>66</v>
      </c>
      <c r="C52" s="77"/>
      <c r="D52" s="19"/>
      <c r="E52" s="19"/>
      <c r="F52" s="19"/>
      <c r="G52" s="162"/>
      <c r="H52" s="90"/>
      <c r="I52" s="207"/>
      <c r="J52" s="19"/>
      <c r="K52" s="19"/>
      <c r="L52" s="19"/>
      <c r="M52" s="90"/>
      <c r="N52" s="191">
        <f t="shared" ref="N52:N53" si="38">SUM(D52:F52,H52,J52:L52)</f>
        <v>0</v>
      </c>
      <c r="O52" s="19"/>
      <c r="P52" s="20">
        <f t="shared" si="24"/>
        <v>0</v>
      </c>
      <c r="Q52" s="60" t="str">
        <f t="shared" si="4"/>
        <v/>
      </c>
    </row>
    <row r="53" spans="1:17" x14ac:dyDescent="0.2">
      <c r="A53" s="15"/>
      <c r="B53" s="14" t="s">
        <v>67</v>
      </c>
      <c r="C53" s="78"/>
      <c r="D53" s="21"/>
      <c r="E53" s="21"/>
      <c r="F53" s="21"/>
      <c r="G53" s="165"/>
      <c r="H53" s="92"/>
      <c r="I53" s="219"/>
      <c r="J53" s="21"/>
      <c r="K53" s="21"/>
      <c r="L53" s="21"/>
      <c r="M53" s="92"/>
      <c r="N53" s="191">
        <f t="shared" si="38"/>
        <v>0</v>
      </c>
      <c r="O53" s="19"/>
      <c r="P53" s="20">
        <f t="shared" si="24"/>
        <v>0</v>
      </c>
      <c r="Q53" s="60" t="str">
        <f t="shared" si="4"/>
        <v/>
      </c>
    </row>
    <row r="54" spans="1:17" ht="13.5" thickBot="1" x14ac:dyDescent="0.25">
      <c r="A54" s="239" t="s">
        <v>68</v>
      </c>
      <c r="B54" s="240"/>
      <c r="C54" s="89"/>
      <c r="D54" s="166"/>
      <c r="E54" s="167"/>
      <c r="F54" s="167"/>
      <c r="G54" s="170"/>
      <c r="H54" s="188"/>
      <c r="I54" s="220"/>
      <c r="J54" s="167"/>
      <c r="K54" s="167"/>
      <c r="L54" s="167"/>
      <c r="M54" s="221"/>
      <c r="N54" s="196">
        <f>30000000-28880000</f>
        <v>1120000</v>
      </c>
      <c r="O54" s="103"/>
      <c r="P54" s="23">
        <f t="shared" si="24"/>
        <v>1120000</v>
      </c>
      <c r="Q54" s="66">
        <f t="shared" si="4"/>
        <v>1</v>
      </c>
    </row>
    <row r="55" spans="1:17" ht="13.5" thickBot="1" x14ac:dyDescent="0.25">
      <c r="A55" s="250" t="s">
        <v>69</v>
      </c>
      <c r="B55" s="251"/>
      <c r="C55" s="35"/>
      <c r="D55" s="36">
        <f>SUM(D20,D32)</f>
        <v>18240000</v>
      </c>
      <c r="E55" s="36">
        <f>SUM(E20,E32)</f>
        <v>0</v>
      </c>
      <c r="F55" s="36">
        <f>SUM(F20,F32)</f>
        <v>800000</v>
      </c>
      <c r="G55" s="36">
        <f>SUM(G49)</f>
        <v>150000</v>
      </c>
      <c r="H55" s="50">
        <f>SUM(H32)</f>
        <v>0</v>
      </c>
      <c r="I55" s="36">
        <f>SUM(I11)</f>
        <v>290000</v>
      </c>
      <c r="J55" s="36">
        <f>SUM(J20,J32)</f>
        <v>9400000</v>
      </c>
      <c r="K55" s="36">
        <f>SUM(K20,K32)</f>
        <v>0</v>
      </c>
      <c r="L55" s="36">
        <f>SUM(L20,L32)</f>
        <v>0</v>
      </c>
      <c r="M55" s="36">
        <f>SUM(M32)</f>
        <v>0</v>
      </c>
      <c r="N55" s="36">
        <f>SUM(N11,N20,N32,N54)</f>
        <v>30000000</v>
      </c>
      <c r="O55" s="36">
        <f>SUM(O11,O20,O32,O54)</f>
        <v>0</v>
      </c>
      <c r="P55" s="36">
        <f>SUM(P11,P20,P32,P54)</f>
        <v>30000000</v>
      </c>
      <c r="Q55" s="67">
        <f t="shared" si="4"/>
        <v>1</v>
      </c>
    </row>
    <row r="58" spans="1:17" s="39" customFormat="1" x14ac:dyDescent="0.2">
      <c r="A58" s="1"/>
      <c r="B58" s="105" t="s">
        <v>70</v>
      </c>
      <c r="C58" s="1"/>
      <c r="D58" s="37"/>
      <c r="E58" s="37"/>
      <c r="F58" s="1"/>
      <c r="G58" s="38" t="s">
        <v>116</v>
      </c>
      <c r="H58" s="38"/>
      <c r="I58" s="4"/>
      <c r="J58" s="1"/>
    </row>
    <row r="59" spans="1:17" s="39" customFormat="1" x14ac:dyDescent="0.2">
      <c r="A59" s="1"/>
      <c r="B59" s="38"/>
      <c r="C59" s="38"/>
      <c r="D59" s="37"/>
      <c r="E59" s="37"/>
      <c r="F59" s="1"/>
      <c r="G59" s="38"/>
      <c r="H59" s="38"/>
      <c r="I59" s="4"/>
      <c r="J59" s="1"/>
    </row>
    <row r="60" spans="1:17" x14ac:dyDescent="0.2">
      <c r="B60" s="1"/>
      <c r="C60" s="1"/>
      <c r="I60" s="1"/>
      <c r="J60" s="1"/>
      <c r="K60" s="1"/>
      <c r="L60" s="40"/>
      <c r="M60" s="1"/>
      <c r="N60" s="1"/>
      <c r="O60" s="1"/>
      <c r="P60" s="1"/>
      <c r="Q60" s="1"/>
    </row>
    <row r="61" spans="1:17" x14ac:dyDescent="0.2">
      <c r="B61" s="1"/>
      <c r="C61" s="1"/>
      <c r="H61" s="252"/>
      <c r="I61" s="252"/>
      <c r="J61" s="252"/>
      <c r="K61" s="1"/>
      <c r="L61" s="40"/>
      <c r="M61" s="1"/>
      <c r="N61" s="1"/>
      <c r="O61" s="1"/>
      <c r="P61" s="1"/>
      <c r="Q61" s="1"/>
    </row>
    <row r="62" spans="1:17" x14ac:dyDescent="0.2">
      <c r="B62" s="1"/>
      <c r="C62" s="1"/>
      <c r="H62" s="253" t="s">
        <v>71</v>
      </c>
      <c r="I62" s="253"/>
      <c r="J62" s="253"/>
      <c r="K62" s="1"/>
      <c r="L62" s="247"/>
      <c r="M62" s="247"/>
      <c r="N62" s="247"/>
      <c r="O62" s="247"/>
      <c r="P62" s="247"/>
      <c r="Q62" s="42"/>
    </row>
    <row r="63" spans="1:17" x14ac:dyDescent="0.2">
      <c r="B63" s="1"/>
      <c r="C63" s="1"/>
      <c r="D63" s="41"/>
      <c r="E63" s="41"/>
      <c r="H63" s="260" t="s">
        <v>72</v>
      </c>
      <c r="I63" s="260"/>
      <c r="J63" s="260"/>
      <c r="K63" s="1"/>
      <c r="L63" s="261"/>
      <c r="M63" s="261"/>
      <c r="N63" s="261"/>
      <c r="O63" s="261"/>
      <c r="P63" s="261"/>
      <c r="Q63" s="40"/>
    </row>
    <row r="64" spans="1:17" x14ac:dyDescent="0.2">
      <c r="B64" s="1"/>
      <c r="C64" s="1"/>
      <c r="H64" s="260" t="s">
        <v>73</v>
      </c>
      <c r="I64" s="260"/>
      <c r="J64" s="260"/>
      <c r="K64" s="1"/>
      <c r="L64" s="261"/>
      <c r="M64" s="261"/>
      <c r="N64" s="261"/>
      <c r="O64" s="261"/>
      <c r="P64" s="261"/>
      <c r="Q64" s="40"/>
    </row>
    <row r="65" spans="2:17" x14ac:dyDescent="0.2">
      <c r="B65" s="1"/>
      <c r="C65" s="1"/>
      <c r="H65" s="260" t="s">
        <v>74</v>
      </c>
      <c r="I65" s="260"/>
      <c r="J65" s="260"/>
      <c r="K65" s="42"/>
      <c r="L65" s="261"/>
      <c r="M65" s="261"/>
      <c r="N65" s="261"/>
      <c r="O65" s="261"/>
      <c r="P65" s="261"/>
      <c r="Q65" s="40"/>
    </row>
  </sheetData>
  <sheetProtection formatRows="0"/>
  <protectedRanges>
    <protectedRange sqref="C1:G5" name="Tartomány2_3_2"/>
  </protectedRanges>
  <mergeCells count="27">
    <mergeCell ref="H63:J63"/>
    <mergeCell ref="L63:P63"/>
    <mergeCell ref="H64:J64"/>
    <mergeCell ref="L64:P64"/>
    <mergeCell ref="H65:J65"/>
    <mergeCell ref="L65:P65"/>
    <mergeCell ref="A11:B11"/>
    <mergeCell ref="A20:B20"/>
    <mergeCell ref="A9:B10"/>
    <mergeCell ref="C9:C10"/>
    <mergeCell ref="L62:P62"/>
    <mergeCell ref="A32:B32"/>
    <mergeCell ref="A54:B54"/>
    <mergeCell ref="A55:B55"/>
    <mergeCell ref="H61:J61"/>
    <mergeCell ref="H62:J62"/>
    <mergeCell ref="D9:H9"/>
    <mergeCell ref="I9:M9"/>
    <mergeCell ref="O9:O10"/>
    <mergeCell ref="P9:P10"/>
    <mergeCell ref="N9:N10"/>
    <mergeCell ref="Q9:Q10"/>
    <mergeCell ref="C1:G1"/>
    <mergeCell ref="C2:G2"/>
    <mergeCell ref="C3:G3"/>
    <mergeCell ref="C4:G4"/>
    <mergeCell ref="C5:G5"/>
  </mergeCells>
  <conditionalFormatting sqref="F7 E6">
    <cfRule type="cellIs" dxfId="11" priority="11" operator="equal">
      <formula>"&lt;-- Válasszon régiót!"</formula>
    </cfRule>
  </conditionalFormatting>
  <conditionalFormatting sqref="E7 D6">
    <cfRule type="expression" dxfId="10" priority="9">
      <formula>F6="A D7 cellában állítson be [--] értéket!"</formula>
    </cfRule>
    <cfRule type="expression" dxfId="9" priority="10">
      <formula>E6="&lt;-- Válasszon régiót!"</formula>
    </cfRule>
  </conditionalFormatting>
  <conditionalFormatting sqref="G7 F6">
    <cfRule type="expression" dxfId="8" priority="8">
      <formula>F6="A D7 cellában állítson be [--] értéket!"</formula>
    </cfRule>
  </conditionalFormatting>
  <conditionalFormatting sqref="C6:D7">
    <cfRule type="containsText" dxfId="7" priority="6" operator="containsText" text="Válasszon">
      <formula>NOT(ISERROR(SEARCH("Válasszon",C6)))</formula>
    </cfRule>
  </conditionalFormatting>
  <conditionalFormatting sqref="D7 F6">
    <cfRule type="expression" dxfId="6" priority="7">
      <formula>D6="OK"</formula>
    </cfRule>
  </conditionalFormatting>
  <conditionalFormatting sqref="Q55">
    <cfRule type="expression" dxfId="5" priority="2">
      <formula>Q55&gt;E6</formula>
    </cfRule>
  </conditionalFormatting>
  <conditionalFormatting sqref="P55">
    <cfRule type="cellIs" dxfId="4" priority="1" operator="notBetween">
      <formula>10000000</formula>
      <formula>30000000</formula>
    </cfRule>
  </conditionalFormatting>
  <dataValidations count="1">
    <dataValidation type="list" allowBlank="1" showInputMessage="1" showErrorMessage="1" sqref="D58:E59">
      <formula1>INDIRECT(SUBSTITUTE(#REF!," ","_"))</formula1>
    </dataValidation>
  </dataValidations>
  <printOptions horizontalCentered="1"/>
  <pageMargins left="0.35433070866141736" right="0.35433070866141736" top="0.82677165354330717" bottom="0.35433070866141736" header="0.15748031496062992" footer="0.35433070866141736"/>
  <pageSetup paperSize="8" scale="38" orientation="landscape" r:id="rId1"/>
  <headerFooter>
    <oddHeader>&amp;L4.sz. melléklet&amp;R&amp;"Arial,Normál"&amp;G</oddHeader>
    <oddFooter>&amp;L&amp;D
&amp;G&amp;C&amp;P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System!$A$1:$A$5</xm:f>
          </x14:formula1>
          <xm:sqref>C6</xm:sqref>
        </x14:dataValidation>
        <x14:dataValidation type="list" allowBlank="1" showInputMessage="1" showErrorMessage="1">
          <x14:formula1>
            <xm:f>System!$A$9:$A$12</xm:f>
          </x14:formula1>
          <xm:sqref>D6</xm:sqref>
        </x14:dataValidation>
        <x14:dataValidation type="list" allowBlank="1" showInputMessage="1" showErrorMessage="1">
          <x14:formula1>
            <xm:f>System!$A$16:$A$22</xm:f>
          </x14:formula1>
          <xm:sqref>C7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B15" sqref="B15"/>
    </sheetView>
  </sheetViews>
  <sheetFormatPr defaultRowHeight="15" x14ac:dyDescent="0.25"/>
  <cols>
    <col min="1" max="1" width="34.7109375" bestFit="1" customWidth="1"/>
    <col min="2" max="2" width="42.28515625" customWidth="1"/>
    <col min="3" max="3" width="54" customWidth="1"/>
    <col min="4" max="4" width="9.140625" customWidth="1"/>
  </cols>
  <sheetData>
    <row r="1" spans="1:5" ht="19.5" customHeight="1" x14ac:dyDescent="0.25">
      <c r="A1" s="108" t="s">
        <v>0</v>
      </c>
      <c r="B1" s="262" t="str">
        <f>Költségterv!C1</f>
        <v>Strandfejlesztés 2021 (STR-2021)</v>
      </c>
      <c r="C1" s="263"/>
      <c r="E1" t="s">
        <v>111</v>
      </c>
    </row>
    <row r="2" spans="1:5" x14ac:dyDescent="0.25">
      <c r="A2" s="109" t="s">
        <v>1</v>
      </c>
      <c r="B2" s="231">
        <f>Költségterv!C2</f>
        <v>0</v>
      </c>
      <c r="C2" s="264"/>
    </row>
    <row r="3" spans="1:5" x14ac:dyDescent="0.25">
      <c r="A3" s="110" t="s">
        <v>2</v>
      </c>
      <c r="B3" s="231">
        <f>Költségterv!C3</f>
        <v>0</v>
      </c>
      <c r="C3" s="264"/>
    </row>
    <row r="4" spans="1:5" x14ac:dyDescent="0.25">
      <c r="A4" s="110" t="s">
        <v>3</v>
      </c>
      <c r="B4" s="231">
        <f>Költségterv!C4</f>
        <v>0</v>
      </c>
      <c r="C4" s="264"/>
    </row>
    <row r="5" spans="1:5" ht="15.75" thickBot="1" x14ac:dyDescent="0.3">
      <c r="A5" s="111" t="s">
        <v>4</v>
      </c>
      <c r="B5" s="234">
        <f>Költségterv!C5</f>
        <v>0</v>
      </c>
      <c r="C5" s="265"/>
    </row>
    <row r="6" spans="1:5" ht="15.75" thickBot="1" x14ac:dyDescent="0.3">
      <c r="A6" s="112"/>
      <c r="B6" s="107"/>
      <c r="C6" s="107"/>
    </row>
    <row r="7" spans="1:5" ht="30" customHeight="1" thickBot="1" x14ac:dyDescent="0.3">
      <c r="A7" s="266" t="s">
        <v>75</v>
      </c>
      <c r="B7" s="267"/>
      <c r="C7" s="268"/>
    </row>
    <row r="8" spans="1:5" ht="38.25" x14ac:dyDescent="0.25">
      <c r="A8" s="68" t="s">
        <v>26</v>
      </c>
      <c r="B8" s="104" t="str">
        <f>IFERROR(IF(AND(Költségterv!P11&lt;=1000000,(Költségterv!P11/Költségterv!$P$55)&lt;=5%),"Megfelelő","Belső költségkorlát túllépve"),"")</f>
        <v>Megfelelő</v>
      </c>
      <c r="C8" s="69" t="s">
        <v>76</v>
      </c>
    </row>
    <row r="9" spans="1:5" ht="38.25" x14ac:dyDescent="0.25">
      <c r="A9" s="70" t="s">
        <v>32</v>
      </c>
      <c r="B9" s="120" t="str">
        <f>IFERROR(IF(AND((Költségterv!P17+Költségterv!P41+Költségterv!P42)&lt;=300000,((Költségterv!P17+Költségterv!P41+Költségterv!P42)/Költségterv!$P$55)&lt;=1%),"Megfelelő","Belső költségkorlát túllépve"),"")</f>
        <v>Megfelelő</v>
      </c>
      <c r="C9" s="222" t="s">
        <v>112</v>
      </c>
      <c r="D9" s="224"/>
    </row>
    <row r="10" spans="1:5" ht="25.5" x14ac:dyDescent="0.25">
      <c r="A10" s="70" t="s">
        <v>36</v>
      </c>
      <c r="B10" s="120" t="str">
        <f>IFERROR(IF(AND(Költségterv!P21&lt;=600000,(Költségterv!P21/Költségterv!$P$55)&lt;=2%),"Megfelelő","Belső költségkorlát túllépve"),"")</f>
        <v>Megfelelő</v>
      </c>
      <c r="C10" s="71" t="s">
        <v>77</v>
      </c>
    </row>
    <row r="11" spans="1:5" ht="38.25" x14ac:dyDescent="0.25">
      <c r="A11" s="70" t="s">
        <v>48</v>
      </c>
      <c r="B11" s="113" t="str">
        <f>IFERROR(IF(AND(Költségterv!P33&lt;=300000,(Költségterv!P33/Költségterv!$P$55)&lt;=1%),"Megfelelő","Belső költségkorlát túllépve"),"")</f>
        <v>Megfelelő</v>
      </c>
      <c r="C11" s="71" t="s">
        <v>78</v>
      </c>
    </row>
    <row r="12" spans="1:5" ht="26.25" x14ac:dyDescent="0.25">
      <c r="A12" s="72" t="s">
        <v>63</v>
      </c>
      <c r="B12" s="120" t="str">
        <f>IFERROR(IF((Költségterv!P49/Költségterv!$P$55)&gt;=0.5%,"Megfelelő","Nem éri el a belső költségkorlátot"),"")</f>
        <v>Megfelelő</v>
      </c>
      <c r="C12" s="71" t="s">
        <v>79</v>
      </c>
    </row>
    <row r="13" spans="1:5" ht="51" x14ac:dyDescent="0.25">
      <c r="A13" s="122" t="s">
        <v>80</v>
      </c>
      <c r="B13" s="120" t="str">
        <f>IFERROR(IF(AND((Költségterv!E28+Költségterv!F28+Költségterv!L28)&lt;=4500000,((Költségterv!E28+Költségterv!F28+Költségterv!L28)/Költségterv!$P$55)&lt;=15%),"Megfelelő","Belső költségkorlát túllépve"),"")</f>
        <v>Megfelelő</v>
      </c>
      <c r="C13" s="222" t="s">
        <v>106</v>
      </c>
      <c r="D13" s="223"/>
    </row>
    <row r="14" spans="1:5" ht="101.25" customHeight="1" x14ac:dyDescent="0.25">
      <c r="A14" s="73" t="s">
        <v>81</v>
      </c>
      <c r="B14" s="120" t="str">
        <f>IFERROR(IF(Költségterv!E28&lt;=1500000,"Megfelelő","Belső költségkorlát túllépve"),"")</f>
        <v>Megfelelő</v>
      </c>
      <c r="C14" s="71" t="s">
        <v>107</v>
      </c>
      <c r="D14" t="s">
        <v>110</v>
      </c>
    </row>
    <row r="15" spans="1:5" ht="38.25" x14ac:dyDescent="0.25">
      <c r="A15" s="74" t="s">
        <v>82</v>
      </c>
      <c r="B15" s="121" t="str">
        <f>IFERROR(IF((Költségterv!J55/Költségterv!$P$55)&gt;=20%,"Megfelelő","Nem éri el a belső költségkorlátot"),"")</f>
        <v>Megfelelő</v>
      </c>
      <c r="C15" s="71" t="s">
        <v>83</v>
      </c>
    </row>
    <row r="16" spans="1:5" ht="38.25" x14ac:dyDescent="0.25">
      <c r="A16" s="74" t="s">
        <v>84</v>
      </c>
      <c r="B16" s="121" t="str">
        <f>IFERROR(IF((Költségterv!D55/Költségterv!$P$55)&gt;=15%,"Megfelelő","Nem éri el a belső költségkorlátot"),"")</f>
        <v>Megfelelő</v>
      </c>
      <c r="C16" s="71" t="s">
        <v>85</v>
      </c>
    </row>
    <row r="17" spans="1:3" ht="38.25" x14ac:dyDescent="0.25">
      <c r="A17" s="74" t="s">
        <v>86</v>
      </c>
      <c r="B17" s="121" t="str">
        <f>IFERROR(IF(AND((Költségterv!E55+Költségterv!F55)&lt;=3000000,((Költségterv!E55+Költségterv!F55)/Költségterv!$P$55)&lt;=10%),"Megfelelő","Belső költségkorlát túllépve"),"")</f>
        <v>Megfelelő</v>
      </c>
      <c r="C17" s="71" t="s">
        <v>87</v>
      </c>
    </row>
    <row r="18" spans="1:3" ht="39" x14ac:dyDescent="0.25">
      <c r="A18" s="72" t="s">
        <v>46</v>
      </c>
      <c r="B18" s="120" t="str">
        <f>IFERROR(IF(AND(Költségterv!P31&lt;=1000000,(Költségterv!P31/Költségterv!$P$55)&lt;=5%),"Megfelelő","Belső költségkorlát túllépve"),"")</f>
        <v>Megfelelő</v>
      </c>
      <c r="C18" s="71" t="s">
        <v>88</v>
      </c>
    </row>
    <row r="19" spans="1:3" ht="38.25" x14ac:dyDescent="0.25">
      <c r="A19" s="74" t="s">
        <v>25</v>
      </c>
      <c r="B19" s="47" t="str">
        <f>IFERROR(IF(AND(Költségterv!M32&lt;=1500000,(Költségterv!M32/Költségterv!$P$55)&lt;=5%),"Megfelelő","Belső költségkorlát túllépve"),"")</f>
        <v>Megfelelő</v>
      </c>
      <c r="C19" s="75" t="s">
        <v>108</v>
      </c>
    </row>
    <row r="20" spans="1:3" ht="25.5" x14ac:dyDescent="0.25">
      <c r="A20" s="45" t="s">
        <v>68</v>
      </c>
      <c r="B20" s="43" t="str">
        <f>IFERROR(IF(AND(Költségterv!P54&lt;=3000000,(Költségterv!P54/Költségterv!$P$55)&lt;=10%),"Megfelelő","Belső költségkorlát túllépve"),"")</f>
        <v>Megfelelő</v>
      </c>
      <c r="C20" s="76" t="s">
        <v>89</v>
      </c>
    </row>
    <row r="21" spans="1:3" x14ac:dyDescent="0.25">
      <c r="A21" s="118" t="s">
        <v>16</v>
      </c>
      <c r="B21" s="126" t="str">
        <f>IF(Költségterv!Q55&gt;Költségterv!$E$6,"A támogatási intenzitás meghaladja a felső korlátot!","Megfelelő")</f>
        <v>Megfelelő</v>
      </c>
      <c r="C21" s="119" t="str">
        <f>CONCATENATE("A támogatási intenzitás legfeljebb ",IFERROR(Költségterv!E6*100,"[Válasszon támogatási jogcímet!] "),"% lehet.")</f>
        <v>A támogatási intenzitás legfeljebb 100% lehet.</v>
      </c>
    </row>
    <row r="22" spans="1:3" ht="26.25" thickBot="1" x14ac:dyDescent="0.3">
      <c r="A22" s="123" t="s">
        <v>90</v>
      </c>
      <c r="B22" s="125" t="str">
        <f>IF(Költségterv!$P$55&lt;10000000,"A támogatási összeg nem éri el az alsó korlátot (10.000.000,- Ft)!",IF(Költségterv!$P$55&gt;30000000,"A támogatási összeg meghaladja a felső korlátot (30.000.000,- Ft)","Megfelelő"))</f>
        <v>Megfelelő</v>
      </c>
      <c r="C22" s="124" t="s">
        <v>91</v>
      </c>
    </row>
    <row r="24" spans="1:3" x14ac:dyDescent="0.25">
      <c r="A24" s="106" t="s">
        <v>70</v>
      </c>
    </row>
    <row r="26" spans="1:3" x14ac:dyDescent="0.25">
      <c r="B26" s="252"/>
      <c r="C26" s="252"/>
    </row>
    <row r="27" spans="1:3" x14ac:dyDescent="0.25">
      <c r="B27" s="253" t="s">
        <v>71</v>
      </c>
      <c r="C27" s="253"/>
    </row>
    <row r="28" spans="1:3" x14ac:dyDescent="0.25">
      <c r="B28" s="260" t="s">
        <v>72</v>
      </c>
      <c r="C28" s="260"/>
    </row>
    <row r="29" spans="1:3" x14ac:dyDescent="0.25">
      <c r="B29" s="260" t="s">
        <v>92</v>
      </c>
      <c r="C29" s="260"/>
    </row>
    <row r="30" spans="1:3" x14ac:dyDescent="0.25">
      <c r="B30" s="260" t="s">
        <v>74</v>
      </c>
      <c r="C30" s="260"/>
    </row>
  </sheetData>
  <sheetProtection sheet="1" objects="1" scenarios="1"/>
  <protectedRanges>
    <protectedRange sqref="B1:C6" name="Tartomány2_3_2"/>
  </protectedRanges>
  <mergeCells count="11">
    <mergeCell ref="B30:C30"/>
    <mergeCell ref="A7:C7"/>
    <mergeCell ref="B26:C26"/>
    <mergeCell ref="B27:C27"/>
    <mergeCell ref="B28:C28"/>
    <mergeCell ref="B29:C29"/>
    <mergeCell ref="B1:C1"/>
    <mergeCell ref="B2:C2"/>
    <mergeCell ref="B3:C3"/>
    <mergeCell ref="B4:C4"/>
    <mergeCell ref="B5:C5"/>
  </mergeCells>
  <conditionalFormatting sqref="B8:B22">
    <cfRule type="containsText" dxfId="3" priority="4" operator="containsText" text="korlát">
      <formula>NOT(ISERROR(SEARCH("korlát",B8)))</formula>
    </cfRule>
    <cfRule type="cellIs" dxfId="2" priority="5" operator="equal">
      <formula>"Megfelelő"</formula>
    </cfRule>
  </conditionalFormatting>
  <pageMargins left="0.70866141732283472" right="0.70866141732283472" top="2.204724409448819" bottom="0.74803149606299213" header="0.31496062992125984" footer="0.31496062992125984"/>
  <pageSetup paperSize="9" scale="66" orientation="portrait" horizontalDpi="360" verticalDpi="360" r:id="rId1"/>
  <headerFooter>
    <oddHeader>&amp;LStrandfejlesztés 2021
4. számú melléklet&amp;R&amp;G</oddHeader>
    <oddFooter>&amp;L&amp;D
&amp;G&amp;C&amp;P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7135EEE-90E9-480F-99B0-FF528A7E3E1A}">
            <xm:f>Költségterv!Q55&lt;=Költségterv!E6</xm:f>
            <x14:dxf>
              <font>
                <color theme="9" tint="-0.499984740745262"/>
              </font>
              <fill>
                <patternFill>
                  <bgColor theme="9" tint="0.39994506668294322"/>
                </patternFill>
              </fill>
            </x14:dxf>
          </x14:cfRule>
          <x14:cfRule type="expression" priority="3" id="{0DBE5564-14D4-40AE-A05F-F11037A19086}">
            <xm:f>Költségterv!Q55&gt;Költségterv!E6</xm:f>
            <x14:dxf>
              <font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B21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4" workbookViewId="0">
      <selection activeCell="A17" sqref="A17"/>
    </sheetView>
  </sheetViews>
  <sheetFormatPr defaultRowHeight="15" x14ac:dyDescent="0.25"/>
  <cols>
    <col min="1" max="1" width="63.42578125" bestFit="1" customWidth="1"/>
  </cols>
  <sheetData>
    <row r="1" spans="1:2" x14ac:dyDescent="0.25">
      <c r="A1" t="s">
        <v>93</v>
      </c>
    </row>
    <row r="2" spans="1:2" x14ac:dyDescent="0.25">
      <c r="A2" t="s">
        <v>94</v>
      </c>
    </row>
    <row r="3" spans="1:2" x14ac:dyDescent="0.25">
      <c r="A3" t="s">
        <v>6</v>
      </c>
    </row>
    <row r="4" spans="1:2" x14ac:dyDescent="0.25">
      <c r="A4" t="s">
        <v>95</v>
      </c>
    </row>
    <row r="5" spans="1:2" x14ac:dyDescent="0.25">
      <c r="A5" t="s">
        <v>96</v>
      </c>
    </row>
    <row r="9" spans="1:2" x14ac:dyDescent="0.25">
      <c r="A9" s="53" t="s">
        <v>97</v>
      </c>
    </row>
    <row r="10" spans="1:2" x14ac:dyDescent="0.25">
      <c r="A10" t="str">
        <f>IF(Költségterv!C6="Regionális beruházási támogatás","Észak-Magyarországi, Észak-Alföldi, Dél-Alföldi és Dél-Dunántúli régió","--")</f>
        <v>--</v>
      </c>
      <c r="B10" s="54">
        <v>0.5</v>
      </c>
    </row>
    <row r="11" spans="1:2" x14ac:dyDescent="0.25">
      <c r="A11" t="str">
        <f>IF(Költségterv!C6="Regionális beruházási támogatás","Közép-Dunántúli régió","--")</f>
        <v>--</v>
      </c>
      <c r="B11" s="54">
        <v>0.35</v>
      </c>
    </row>
    <row r="12" spans="1:2" x14ac:dyDescent="0.25">
      <c r="A12" t="str">
        <f>IF(Költségterv!C6="Regionális beruházási támogatás","Nyugat-Dunántúli régió","--")</f>
        <v>--</v>
      </c>
      <c r="B12" s="54">
        <v>0.25</v>
      </c>
    </row>
    <row r="16" spans="1:2" x14ac:dyDescent="0.25">
      <c r="A16" t="s">
        <v>98</v>
      </c>
    </row>
    <row r="17" spans="1:1" ht="25.5" x14ac:dyDescent="0.25">
      <c r="A17" s="55" t="s">
        <v>99</v>
      </c>
    </row>
    <row r="18" spans="1:1" ht="38.25" x14ac:dyDescent="0.25">
      <c r="A18" s="55" t="s">
        <v>100</v>
      </c>
    </row>
    <row r="19" spans="1:1" ht="63.75" x14ac:dyDescent="0.25">
      <c r="A19" s="55" t="s">
        <v>8</v>
      </c>
    </row>
    <row r="20" spans="1:1" ht="63.75" x14ac:dyDescent="0.25">
      <c r="A20" s="55" t="s">
        <v>101</v>
      </c>
    </row>
    <row r="21" spans="1:1" ht="76.5" x14ac:dyDescent="0.25">
      <c r="A21" s="55" t="s">
        <v>102</v>
      </c>
    </row>
    <row r="22" spans="1:1" ht="76.5" x14ac:dyDescent="0.25">
      <c r="A22" s="55" t="s">
        <v>103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1FAC90606BAE4B83BC176F98615724" ma:contentTypeVersion="8" ma:contentTypeDescription="Create a new document." ma:contentTypeScope="" ma:versionID="38f2d4a182c482fe6320750d124c4558">
  <xsd:schema xmlns:xsd="http://www.w3.org/2001/XMLSchema" xmlns:xs="http://www.w3.org/2001/XMLSchema" xmlns:p="http://schemas.microsoft.com/office/2006/metadata/properties" xmlns:ns2="341d513e-ce06-46b1-8ed8-e37767369723" xmlns:ns3="fe3bdf4a-fd38-4d0b-808e-06bcacdcd7fa" targetNamespace="http://schemas.microsoft.com/office/2006/metadata/properties" ma:root="true" ma:fieldsID="bedffe6939fa88db7a39644eed87d8ad" ns2:_="" ns3:_="">
    <xsd:import namespace="341d513e-ce06-46b1-8ed8-e37767369723"/>
    <xsd:import namespace="fe3bdf4a-fd38-4d0b-808e-06bcacdcd7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d513e-ce06-46b1-8ed8-e37767369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bdf4a-fd38-4d0b-808e-06bcacdcd7f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341C72-B5A3-4207-845A-5AA0CA350F5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fe3bdf4a-fd38-4d0b-808e-06bcacdcd7fa"/>
    <ds:schemaRef ds:uri="341d513e-ce06-46b1-8ed8-e3776736972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111605E-BCBB-4200-B926-A6B34FA95D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9D0363-7440-46C3-BF4A-1CC0980296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1d513e-ce06-46b1-8ed8-e37767369723"/>
    <ds:schemaRef ds:uri="fe3bdf4a-fd38-4d0b-808e-06bcacdcd7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Kitöltési útmutató</vt:lpstr>
      <vt:lpstr>Költségterv</vt:lpstr>
      <vt:lpstr>Ellenőrzés</vt:lpstr>
      <vt:lpstr>System</vt:lpstr>
      <vt:lpstr>'Kitöltési útmutató'!Nyomtatási_terület</vt:lpstr>
      <vt:lpstr>Költségterv!Nyomtatási_terület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Pozsonyi Ákos</dc:creator>
  <cp:lastModifiedBy>Takács Judit</cp:lastModifiedBy>
  <cp:revision/>
  <cp:lastPrinted>2021-12-07T11:58:21Z</cp:lastPrinted>
  <dcterms:created xsi:type="dcterms:W3CDTF">2021-11-05T12:38:43Z</dcterms:created>
  <dcterms:modified xsi:type="dcterms:W3CDTF">2021-12-07T15:45:15Z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0x0101007C1FAC90606BAE4B83BC176F98615724</vt:lpwstr>
  </property>
</Properties>
</file>