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ff064d88d5163a6/Asztali gép/Magdi 2022/2021.évi zárszámadás B.berény/Testületi anyag 2021.évi zárszámadás B.berény Önk/"/>
    </mc:Choice>
  </mc:AlternateContent>
  <xr:revisionPtr revIDLastSave="52" documentId="11_5B0EA2C89FE6887E7D00818FBC287F7FE65E7BBF" xr6:coauthVersionLast="47" xr6:coauthVersionMax="47" xr10:uidLastSave="{B8A583C5-E046-4026-A06C-2DF0DB6FB541}"/>
  <bookViews>
    <workbookView xWindow="-108" yWindow="-108" windowWidth="23256" windowHeight="12576" tabRatio="959" activeTab="2" xr2:uid="{00000000-000D-0000-FFFF-FFFF00000000}"/>
  </bookViews>
  <sheets>
    <sheet name="Önk.össz.szakf." sheetId="12" r:id="rId1"/>
    <sheet name="Összesítő önk.mindössz." sheetId="24" r:id="rId2"/>
    <sheet name="Önkormányzat" sheetId="1" r:id="rId3"/>
    <sheet name="Munka1" sheetId="25" r:id="rId4"/>
  </sheets>
  <definedNames>
    <definedName name="_xlnm.Print_Area" localSheetId="0">'Önk.össz.szakf.'!$A$1:$K$50</definedName>
    <definedName name="_xlnm.Print_Area" localSheetId="2">Önkormányzat!$A$1:$I$1016</definedName>
    <definedName name="_xlnm.Print_Area" localSheetId="1">'Összesítő önk.mindössz.'!$A$1:$G$61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1" i="1" l="1"/>
  <c r="F459" i="1"/>
  <c r="G50" i="24"/>
  <c r="G20" i="24"/>
  <c r="G21" i="24"/>
  <c r="G22" i="24"/>
  <c r="G34" i="24"/>
  <c r="G35" i="24"/>
  <c r="G46" i="24"/>
  <c r="H991" i="1"/>
  <c r="H1007" i="1"/>
  <c r="H474" i="1"/>
  <c r="H473" i="1"/>
  <c r="H452" i="1"/>
  <c r="H453" i="1"/>
  <c r="H454" i="1"/>
  <c r="H455" i="1"/>
  <c r="H456" i="1"/>
  <c r="H457" i="1"/>
  <c r="H458" i="1"/>
  <c r="H459" i="1"/>
  <c r="H460" i="1"/>
  <c r="H461" i="1"/>
  <c r="H463" i="1"/>
  <c r="H464" i="1"/>
  <c r="H465" i="1"/>
  <c r="H466" i="1"/>
  <c r="H978" i="1"/>
  <c r="H979" i="1"/>
  <c r="E978" i="1"/>
  <c r="F978" i="1"/>
  <c r="G978" i="1"/>
  <c r="D978" i="1"/>
  <c r="E979" i="1"/>
  <c r="F979" i="1"/>
  <c r="G979" i="1"/>
  <c r="D979" i="1"/>
  <c r="G36" i="25"/>
  <c r="E36" i="25"/>
  <c r="D36" i="25"/>
  <c r="F35" i="25"/>
  <c r="F34" i="25"/>
  <c r="H34" i="25" s="1"/>
  <c r="F33" i="25"/>
  <c r="H33" i="25" s="1"/>
  <c r="F32" i="25"/>
  <c r="H32" i="25" s="1"/>
  <c r="F31" i="25"/>
  <c r="H31" i="25" s="1"/>
  <c r="G25" i="25"/>
  <c r="E25" i="25"/>
  <c r="D25" i="25"/>
  <c r="F24" i="25"/>
  <c r="H24" i="25" s="1"/>
  <c r="F23" i="25"/>
  <c r="H23" i="25" s="1"/>
  <c r="F22" i="25"/>
  <c r="F21" i="25"/>
  <c r="H21" i="25" s="1"/>
  <c r="F20" i="25"/>
  <c r="F25" i="25" s="1"/>
  <c r="H25" i="25" s="1"/>
  <c r="G14" i="25"/>
  <c r="E14" i="25"/>
  <c r="D14" i="25"/>
  <c r="F13" i="25"/>
  <c r="H13" i="25" s="1"/>
  <c r="F12" i="25"/>
  <c r="H12" i="25" s="1"/>
  <c r="F11" i="25"/>
  <c r="H11" i="25" s="1"/>
  <c r="F10" i="25"/>
  <c r="H10" i="25" s="1"/>
  <c r="F9" i="25"/>
  <c r="F8" i="25"/>
  <c r="F14" i="25" l="1"/>
  <c r="H20" i="25"/>
  <c r="H8" i="25"/>
  <c r="F36" i="25"/>
  <c r="H36" i="25" s="1"/>
  <c r="H14" i="25"/>
  <c r="D176" i="1"/>
  <c r="E176" i="1"/>
  <c r="D288" i="1"/>
  <c r="E288" i="1"/>
  <c r="C19" i="12" s="1"/>
  <c r="D263" i="1"/>
  <c r="E263" i="1"/>
  <c r="D274" i="1"/>
  <c r="E274" i="1"/>
  <c r="B17" i="12"/>
  <c r="C17" i="12"/>
  <c r="B18" i="12"/>
  <c r="C18" i="12"/>
  <c r="B19" i="12"/>
  <c r="G16" i="12"/>
  <c r="H16" i="12"/>
  <c r="F162" i="1" l="1"/>
  <c r="E976" i="1" l="1"/>
  <c r="G976" i="1"/>
  <c r="D976" i="1"/>
  <c r="F282" i="1"/>
  <c r="F283" i="1"/>
  <c r="F284" i="1"/>
  <c r="F285" i="1"/>
  <c r="G483" i="1"/>
  <c r="E28" i="12" s="1"/>
  <c r="E483" i="1"/>
  <c r="C28" i="12" s="1"/>
  <c r="D483" i="1"/>
  <c r="B28" i="12" s="1"/>
  <c r="F482" i="1"/>
  <c r="H482" i="1" s="1"/>
  <c r="F481" i="1"/>
  <c r="H481" i="1" s="1"/>
  <c r="F480" i="1"/>
  <c r="F483" i="1" l="1"/>
  <c r="D28" i="12" s="1"/>
  <c r="H483" i="1"/>
  <c r="H480" i="1"/>
  <c r="D997" i="1" l="1"/>
  <c r="E997" i="1"/>
  <c r="G997" i="1"/>
  <c r="E968" i="1"/>
  <c r="G968" i="1"/>
  <c r="D968" i="1"/>
  <c r="E562" i="1"/>
  <c r="G562" i="1"/>
  <c r="D562" i="1"/>
  <c r="F561" i="1"/>
  <c r="E977" i="1"/>
  <c r="G977" i="1"/>
  <c r="D977" i="1"/>
  <c r="E967" i="1"/>
  <c r="G967" i="1"/>
  <c r="D967" i="1"/>
  <c r="F391" i="1"/>
  <c r="H391" i="1" s="1"/>
  <c r="G393" i="1"/>
  <c r="E27" i="12" s="1"/>
  <c r="E393" i="1"/>
  <c r="C27" i="12" s="1"/>
  <c r="D393" i="1"/>
  <c r="B27" i="12" s="1"/>
  <c r="F392" i="1"/>
  <c r="H392" i="1" s="1"/>
  <c r="F390" i="1"/>
  <c r="H390" i="1" s="1"/>
  <c r="F389" i="1"/>
  <c r="H389" i="1" s="1"/>
  <c r="F388" i="1"/>
  <c r="H388" i="1" s="1"/>
  <c r="F387" i="1"/>
  <c r="H387" i="1" s="1"/>
  <c r="F839" i="1"/>
  <c r="H839" i="1" s="1"/>
  <c r="F604" i="1"/>
  <c r="H604" i="1" s="1"/>
  <c r="F546" i="1"/>
  <c r="F540" i="1"/>
  <c r="E998" i="1"/>
  <c r="G998" i="1"/>
  <c r="D998" i="1"/>
  <c r="E966" i="1"/>
  <c r="G966" i="1"/>
  <c r="D966" i="1"/>
  <c r="E965" i="1"/>
  <c r="G965" i="1"/>
  <c r="D965" i="1"/>
  <c r="G349" i="1"/>
  <c r="E23" i="12" s="1"/>
  <c r="E349" i="1"/>
  <c r="C23" i="12" s="1"/>
  <c r="D349" i="1"/>
  <c r="B23" i="12" s="1"/>
  <c r="F348" i="1"/>
  <c r="H348" i="1" s="1"/>
  <c r="F347" i="1"/>
  <c r="H347" i="1" s="1"/>
  <c r="G341" i="1"/>
  <c r="J23" i="12" s="1"/>
  <c r="E341" i="1"/>
  <c r="H23" i="12" s="1"/>
  <c r="D341" i="1"/>
  <c r="G23" i="12" s="1"/>
  <c r="F340" i="1"/>
  <c r="F341" i="1" s="1"/>
  <c r="I23" i="12" s="1"/>
  <c r="G334" i="1"/>
  <c r="E22" i="12" s="1"/>
  <c r="E334" i="1"/>
  <c r="C22" i="12" s="1"/>
  <c r="D334" i="1"/>
  <c r="B22" i="12" s="1"/>
  <c r="F333" i="1"/>
  <c r="H333" i="1" s="1"/>
  <c r="F332" i="1"/>
  <c r="H332" i="1" s="1"/>
  <c r="F331" i="1"/>
  <c r="H331" i="1" s="1"/>
  <c r="F330" i="1"/>
  <c r="H330" i="1" s="1"/>
  <c r="F329" i="1"/>
  <c r="H329" i="1" s="1"/>
  <c r="F393" i="1" l="1"/>
  <c r="F349" i="1"/>
  <c r="F334" i="1"/>
  <c r="H334" i="1" l="1"/>
  <c r="D22" i="12"/>
  <c r="H349" i="1"/>
  <c r="D23" i="12"/>
  <c r="H393" i="1"/>
  <c r="D27" i="12"/>
  <c r="F314" i="1"/>
  <c r="H314" i="1"/>
  <c r="F309" i="1"/>
  <c r="H309" i="1" s="1"/>
  <c r="F310" i="1"/>
  <c r="H310" i="1" s="1"/>
  <c r="F311" i="1"/>
  <c r="H311" i="1" s="1"/>
  <c r="G316" i="1"/>
  <c r="E21" i="12" s="1"/>
  <c r="E316" i="1"/>
  <c r="C21" i="12" s="1"/>
  <c r="D316" i="1"/>
  <c r="B21" i="12" s="1"/>
  <c r="F315" i="1"/>
  <c r="H315" i="1" s="1"/>
  <c r="F313" i="1"/>
  <c r="H313" i="1" s="1"/>
  <c r="F312" i="1"/>
  <c r="H312" i="1" s="1"/>
  <c r="F308" i="1"/>
  <c r="H308" i="1" s="1"/>
  <c r="F67" i="1"/>
  <c r="F66" i="1"/>
  <c r="F316" i="1" l="1"/>
  <c r="G989" i="1"/>
  <c r="G381" i="1"/>
  <c r="J26" i="12" s="1"/>
  <c r="E381" i="1"/>
  <c r="H26" i="12" s="1"/>
  <c r="D381" i="1"/>
  <c r="G26" i="12" s="1"/>
  <c r="F380" i="1"/>
  <c r="F381" i="1" s="1"/>
  <c r="I26" i="12" s="1"/>
  <c r="H316" i="1" l="1"/>
  <c r="D21" i="12"/>
  <c r="F848" i="1"/>
  <c r="F189" i="1"/>
  <c r="F769" i="1" l="1"/>
  <c r="D1009" i="1"/>
  <c r="E1009" i="1"/>
  <c r="G1009" i="1"/>
  <c r="G374" i="1"/>
  <c r="J25" i="12" s="1"/>
  <c r="E374" i="1"/>
  <c r="H25" i="12" s="1"/>
  <c r="D374" i="1"/>
  <c r="G25" i="12" s="1"/>
  <c r="F373" i="1"/>
  <c r="F374" i="1" s="1"/>
  <c r="I25" i="12" s="1"/>
  <c r="D1008" i="1"/>
  <c r="E1008" i="1"/>
  <c r="G1008" i="1"/>
  <c r="G323" i="1"/>
  <c r="J22" i="12" s="1"/>
  <c r="E323" i="1"/>
  <c r="H22" i="12" s="1"/>
  <c r="D323" i="1"/>
  <c r="G22" i="12" s="1"/>
  <c r="F322" i="1"/>
  <c r="F323" i="1" s="1"/>
  <c r="I22" i="12" s="1"/>
  <c r="F1009" i="1" l="1"/>
  <c r="G367" i="1"/>
  <c r="J24" i="12" s="1"/>
  <c r="E367" i="1"/>
  <c r="H24" i="12" s="1"/>
  <c r="D367" i="1"/>
  <c r="G24" i="12" s="1"/>
  <c r="F366" i="1"/>
  <c r="G263" i="1"/>
  <c r="F262" i="1"/>
  <c r="F42" i="1"/>
  <c r="F367" i="1" l="1"/>
  <c r="I24" i="12" s="1"/>
  <c r="F12" i="1" l="1"/>
  <c r="F847" i="1" l="1"/>
  <c r="D818" i="1"/>
  <c r="G47" i="12" s="1"/>
  <c r="E818" i="1"/>
  <c r="H47" i="12" s="1"/>
  <c r="G818" i="1"/>
  <c r="D987" i="1"/>
  <c r="E987" i="1"/>
  <c r="G987" i="1"/>
  <c r="F817" i="1"/>
  <c r="G176" i="1"/>
  <c r="F709" i="1"/>
  <c r="D1007" i="1"/>
  <c r="E1007" i="1"/>
  <c r="G1007" i="1"/>
  <c r="G474" i="1"/>
  <c r="J28" i="12" s="1"/>
  <c r="E474" i="1"/>
  <c r="H28" i="12" s="1"/>
  <c r="D474" i="1"/>
  <c r="G28" i="12" s="1"/>
  <c r="F473" i="1"/>
  <c r="F474" i="1" s="1"/>
  <c r="I28" i="12" s="1"/>
  <c r="F357" i="1"/>
  <c r="G360" i="1"/>
  <c r="E24" i="12" s="1"/>
  <c r="E360" i="1"/>
  <c r="C24" i="12" s="1"/>
  <c r="D360" i="1"/>
  <c r="B24" i="12" s="1"/>
  <c r="F359" i="1"/>
  <c r="F358" i="1"/>
  <c r="F356" i="1"/>
  <c r="F355" i="1"/>
  <c r="G302" i="1"/>
  <c r="J21" i="12" s="1"/>
  <c r="E302" i="1"/>
  <c r="H21" i="12" s="1"/>
  <c r="D302" i="1"/>
  <c r="G21" i="12" s="1"/>
  <c r="F301" i="1"/>
  <c r="F302" i="1" s="1"/>
  <c r="I21" i="12" s="1"/>
  <c r="G295" i="1"/>
  <c r="J20" i="12" s="1"/>
  <c r="E295" i="1"/>
  <c r="H20" i="12" s="1"/>
  <c r="D295" i="1"/>
  <c r="G20" i="12" s="1"/>
  <c r="F294" i="1"/>
  <c r="F1007" i="1" l="1"/>
  <c r="F360" i="1"/>
  <c r="D24" i="12" s="1"/>
  <c r="F295" i="1"/>
  <c r="I20" i="12" s="1"/>
  <c r="F185" i="1"/>
  <c r="F186" i="1"/>
  <c r="F188" i="1"/>
  <c r="F196" i="1"/>
  <c r="D996" i="1"/>
  <c r="E996" i="1"/>
  <c r="G996" i="1"/>
  <c r="F171" i="1"/>
  <c r="F996" i="1" s="1"/>
  <c r="D1005" i="1"/>
  <c r="E1005" i="1"/>
  <c r="G1005" i="1"/>
  <c r="F172" i="1"/>
  <c r="F68" i="1"/>
  <c r="F25" i="1"/>
  <c r="F465" i="1" l="1"/>
  <c r="F463" i="1"/>
  <c r="F458" i="1"/>
  <c r="F457" i="1"/>
  <c r="F705" i="1" l="1"/>
  <c r="F94" i="1" l="1"/>
  <c r="F85" i="1"/>
  <c r="F86" i="1"/>
  <c r="F93" i="1"/>
  <c r="G95" i="1"/>
  <c r="J11" i="12" s="1"/>
  <c r="E95" i="1"/>
  <c r="H11" i="12" s="1"/>
  <c r="D95" i="1"/>
  <c r="G11" i="12" s="1"/>
  <c r="G87" i="1"/>
  <c r="E11" i="12" s="1"/>
  <c r="E87" i="1"/>
  <c r="C11" i="12" s="1"/>
  <c r="D87" i="1"/>
  <c r="B11" i="12" s="1"/>
  <c r="F95" i="1" l="1"/>
  <c r="I11" i="12" s="1"/>
  <c r="F87" i="1"/>
  <c r="D11" i="12" s="1"/>
  <c r="G743" i="1"/>
  <c r="E743" i="1"/>
  <c r="D743" i="1"/>
  <c r="F742" i="1"/>
  <c r="G737" i="1"/>
  <c r="E737" i="1"/>
  <c r="D737" i="1"/>
  <c r="F736" i="1"/>
  <c r="F735" i="1"/>
  <c r="F734" i="1"/>
  <c r="F733" i="1"/>
  <c r="F708" i="1"/>
  <c r="F707" i="1"/>
  <c r="G554" i="1"/>
  <c r="D554" i="1"/>
  <c r="B34" i="12" s="1"/>
  <c r="F553" i="1"/>
  <c r="F552" i="1"/>
  <c r="G274" i="1"/>
  <c r="F273" i="1"/>
  <c r="D999" i="1"/>
  <c r="E999" i="1"/>
  <c r="G999" i="1"/>
  <c r="F173" i="1"/>
  <c r="F1005" i="1" s="1"/>
  <c r="F174" i="1"/>
  <c r="F999" i="1" s="1"/>
  <c r="F169" i="1"/>
  <c r="F166" i="1"/>
  <c r="F58" i="1"/>
  <c r="F743" i="1" l="1"/>
  <c r="F737" i="1"/>
  <c r="R834" i="1"/>
  <c r="O881" i="1"/>
  <c r="R833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R880" i="1" s="1"/>
  <c r="Q837" i="1"/>
  <c r="Q838" i="1"/>
  <c r="Q840" i="1"/>
  <c r="Q841" i="1"/>
  <c r="Q842" i="1"/>
  <c r="Q843" i="1"/>
  <c r="Q844" i="1"/>
  <c r="Q845" i="1"/>
  <c r="Q846" i="1"/>
  <c r="Q849" i="1"/>
  <c r="Q850" i="1"/>
  <c r="Q851" i="1"/>
  <c r="Q852" i="1"/>
  <c r="Q853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36" i="1"/>
  <c r="R836" i="1" s="1"/>
  <c r="P837" i="1"/>
  <c r="P838" i="1"/>
  <c r="P840" i="1"/>
  <c r="P841" i="1"/>
  <c r="P842" i="1"/>
  <c r="P843" i="1"/>
  <c r="P844" i="1"/>
  <c r="P845" i="1"/>
  <c r="P846" i="1"/>
  <c r="P849" i="1"/>
  <c r="P850" i="1"/>
  <c r="P851" i="1"/>
  <c r="P852" i="1"/>
  <c r="P853" i="1"/>
  <c r="R602" i="1"/>
  <c r="R603" i="1"/>
  <c r="R605" i="1"/>
  <c r="R606" i="1"/>
  <c r="R607" i="1"/>
  <c r="R608" i="1"/>
  <c r="R609" i="1"/>
  <c r="R610" i="1"/>
  <c r="R611" i="1"/>
  <c r="R612" i="1"/>
  <c r="R613" i="1"/>
  <c r="R614" i="1"/>
  <c r="R615" i="1"/>
  <c r="S615" i="1" s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1" i="1"/>
  <c r="R632" i="1"/>
  <c r="R633" i="1"/>
  <c r="R634" i="1"/>
  <c r="S600" i="1"/>
  <c r="P635" i="1"/>
  <c r="Q601" i="1"/>
  <c r="Q602" i="1"/>
  <c r="Q603" i="1"/>
  <c r="Q605" i="1"/>
  <c r="Q606" i="1"/>
  <c r="Q607" i="1"/>
  <c r="Q608" i="1"/>
  <c r="Q609" i="1"/>
  <c r="Q610" i="1"/>
  <c r="Q611" i="1"/>
  <c r="Q612" i="1"/>
  <c r="Q613" i="1"/>
  <c r="Q614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S630" i="1" s="1"/>
  <c r="Q631" i="1"/>
  <c r="Q632" i="1"/>
  <c r="Q633" i="1"/>
  <c r="Q634" i="1"/>
  <c r="O635" i="1"/>
  <c r="E993" i="1"/>
  <c r="G993" i="1"/>
  <c r="D993" i="1"/>
  <c r="E971" i="1"/>
  <c r="G971" i="1"/>
  <c r="D971" i="1"/>
  <c r="E594" i="1"/>
  <c r="C37" i="12" s="1"/>
  <c r="G594" i="1"/>
  <c r="F582" i="1"/>
  <c r="H582" i="1" s="1"/>
  <c r="F583" i="1"/>
  <c r="H583" i="1" s="1"/>
  <c r="F584" i="1"/>
  <c r="H584" i="1" s="1"/>
  <c r="F585" i="1"/>
  <c r="H585" i="1" s="1"/>
  <c r="F586" i="1"/>
  <c r="H586" i="1" s="1"/>
  <c r="F539" i="1"/>
  <c r="F541" i="1"/>
  <c r="H541" i="1" s="1"/>
  <c r="F542" i="1"/>
  <c r="H542" i="1" s="1"/>
  <c r="F543" i="1"/>
  <c r="H543" i="1" s="1"/>
  <c r="F544" i="1"/>
  <c r="H544" i="1" s="1"/>
  <c r="F545" i="1"/>
  <c r="H545" i="1" s="1"/>
  <c r="F547" i="1"/>
  <c r="H547" i="1" s="1"/>
  <c r="F548" i="1"/>
  <c r="H548" i="1" s="1"/>
  <c r="F549" i="1"/>
  <c r="H549" i="1" s="1"/>
  <c r="F550" i="1"/>
  <c r="H550" i="1" s="1"/>
  <c r="F551" i="1"/>
  <c r="H551" i="1" s="1"/>
  <c r="F515" i="1"/>
  <c r="H515" i="1" s="1"/>
  <c r="F516" i="1"/>
  <c r="H516" i="1" s="1"/>
  <c r="F517" i="1"/>
  <c r="H517" i="1" s="1"/>
  <c r="F518" i="1"/>
  <c r="H518" i="1" s="1"/>
  <c r="F519" i="1"/>
  <c r="H519" i="1" s="1"/>
  <c r="F506" i="1"/>
  <c r="H506" i="1" s="1"/>
  <c r="F507" i="1"/>
  <c r="H507" i="1" s="1"/>
  <c r="F498" i="1"/>
  <c r="H498" i="1" s="1"/>
  <c r="F489" i="1"/>
  <c r="F490" i="1"/>
  <c r="F450" i="1"/>
  <c r="F451" i="1"/>
  <c r="H451" i="1" s="1"/>
  <c r="F452" i="1"/>
  <c r="F453" i="1"/>
  <c r="F454" i="1"/>
  <c r="F455" i="1"/>
  <c r="F456" i="1"/>
  <c r="F460" i="1"/>
  <c r="F462" i="1"/>
  <c r="F464" i="1"/>
  <c r="F466" i="1"/>
  <c r="F441" i="1"/>
  <c r="H441" i="1" s="1"/>
  <c r="F442" i="1"/>
  <c r="H442" i="1" s="1"/>
  <c r="F427" i="1"/>
  <c r="H427" i="1" s="1"/>
  <c r="F428" i="1"/>
  <c r="H428" i="1" s="1"/>
  <c r="F429" i="1"/>
  <c r="H429" i="1" s="1"/>
  <c r="F430" i="1"/>
  <c r="F431" i="1"/>
  <c r="F432" i="1"/>
  <c r="H432" i="1" s="1"/>
  <c r="F433" i="1"/>
  <c r="H433" i="1" s="1"/>
  <c r="F408" i="1"/>
  <c r="H408" i="1" s="1"/>
  <c r="F409" i="1"/>
  <c r="H409" i="1" s="1"/>
  <c r="F281" i="1"/>
  <c r="F286" i="1"/>
  <c r="H286" i="1" s="1"/>
  <c r="F287" i="1"/>
  <c r="H287" i="1" s="1"/>
  <c r="F259" i="1"/>
  <c r="H259" i="1" s="1"/>
  <c r="F260" i="1"/>
  <c r="H260" i="1" s="1"/>
  <c r="F261" i="1"/>
  <c r="H261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42" i="1"/>
  <c r="H242" i="1" s="1"/>
  <c r="F243" i="1"/>
  <c r="H243" i="1" s="1"/>
  <c r="F244" i="1"/>
  <c r="H244" i="1" s="1"/>
  <c r="F245" i="1"/>
  <c r="H245" i="1" s="1"/>
  <c r="F246" i="1"/>
  <c r="H246" i="1" s="1"/>
  <c r="F247" i="1"/>
  <c r="H247" i="1" s="1"/>
  <c r="F248" i="1"/>
  <c r="H248" i="1" s="1"/>
  <c r="F249" i="1"/>
  <c r="H249" i="1" s="1"/>
  <c r="F250" i="1"/>
  <c r="F251" i="1"/>
  <c r="H251" i="1" s="1"/>
  <c r="F183" i="1"/>
  <c r="F184" i="1"/>
  <c r="H184" i="1" s="1"/>
  <c r="F187" i="1"/>
  <c r="H187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7" i="1"/>
  <c r="H197" i="1" s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H203" i="1" s="1"/>
  <c r="F204" i="1"/>
  <c r="H204" i="1" s="1"/>
  <c r="F205" i="1"/>
  <c r="H205" i="1" s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213" i="1"/>
  <c r="H213" i="1" s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163" i="1"/>
  <c r="F176" i="1" s="1"/>
  <c r="I16" i="12" s="1"/>
  <c r="F164" i="1"/>
  <c r="H164" i="1" s="1"/>
  <c r="F165" i="1"/>
  <c r="H165" i="1" s="1"/>
  <c r="F167" i="1"/>
  <c r="H167" i="1" s="1"/>
  <c r="F168" i="1"/>
  <c r="H168" i="1" s="1"/>
  <c r="F170" i="1"/>
  <c r="H170" i="1" s="1"/>
  <c r="F175" i="1"/>
  <c r="H175" i="1" s="1"/>
  <c r="F152" i="1"/>
  <c r="H152" i="1" s="1"/>
  <c r="F153" i="1"/>
  <c r="H153" i="1" s="1"/>
  <c r="F154" i="1"/>
  <c r="H154" i="1" s="1"/>
  <c r="F155" i="1"/>
  <c r="H155" i="1" s="1"/>
  <c r="F102" i="1"/>
  <c r="H102" i="1" s="1"/>
  <c r="F103" i="1"/>
  <c r="H103" i="1" s="1"/>
  <c r="F104" i="1"/>
  <c r="H104" i="1" s="1"/>
  <c r="F105" i="1"/>
  <c r="H105" i="1" s="1"/>
  <c r="F106" i="1"/>
  <c r="H106" i="1" s="1"/>
  <c r="F13" i="1"/>
  <c r="F14" i="1"/>
  <c r="F15" i="1"/>
  <c r="H15" i="1" s="1"/>
  <c r="F16" i="1"/>
  <c r="H16" i="1" s="1"/>
  <c r="E712" i="1"/>
  <c r="C41" i="12" s="1"/>
  <c r="G712" i="1"/>
  <c r="E41" i="12" s="1"/>
  <c r="D1011" i="1"/>
  <c r="D1010" i="1"/>
  <c r="D1002" i="1"/>
  <c r="D994" i="1"/>
  <c r="D992" i="1"/>
  <c r="D991" i="1"/>
  <c r="D990" i="1"/>
  <c r="D989" i="1"/>
  <c r="D988" i="1"/>
  <c r="D980" i="1"/>
  <c r="D973" i="1"/>
  <c r="D972" i="1"/>
  <c r="D969" i="1"/>
  <c r="D881" i="1"/>
  <c r="B49" i="12" s="1"/>
  <c r="D827" i="1"/>
  <c r="B48" i="12" s="1"/>
  <c r="D808" i="1"/>
  <c r="G46" i="12" s="1"/>
  <c r="D800" i="1"/>
  <c r="B45" i="12" s="1"/>
  <c r="D788" i="1"/>
  <c r="B44" i="12" s="1"/>
  <c r="D753" i="1"/>
  <c r="B43" i="12" s="1"/>
  <c r="D727" i="1"/>
  <c r="G42" i="12" s="1"/>
  <c r="D721" i="1"/>
  <c r="B42" i="12" s="1"/>
  <c r="D712" i="1"/>
  <c r="B41" i="12" s="1"/>
  <c r="D682" i="1"/>
  <c r="B40" i="12" s="1"/>
  <c r="D662" i="1"/>
  <c r="G39" i="12" s="1"/>
  <c r="D655" i="1"/>
  <c r="B39" i="12" s="1"/>
  <c r="D646" i="1"/>
  <c r="G38" i="12" s="1"/>
  <c r="D635" i="1"/>
  <c r="B38" i="12" s="1"/>
  <c r="D594" i="1"/>
  <c r="B37" i="12" s="1"/>
  <c r="D587" i="1"/>
  <c r="B36" i="12" s="1"/>
  <c r="D576" i="1"/>
  <c r="G35" i="12" s="1"/>
  <c r="D569" i="1"/>
  <c r="D520" i="1"/>
  <c r="B33" i="12" s="1"/>
  <c r="D508" i="1"/>
  <c r="B32" i="12" s="1"/>
  <c r="D499" i="1"/>
  <c r="B31" i="12" s="1"/>
  <c r="D491" i="1"/>
  <c r="G30" i="12" s="1"/>
  <c r="D467" i="1"/>
  <c r="G29" i="12" s="1"/>
  <c r="D443" i="1"/>
  <c r="B29" i="12" s="1"/>
  <c r="D434" i="1"/>
  <c r="G15" i="12" s="1"/>
  <c r="D410" i="1"/>
  <c r="B14" i="12" s="1"/>
  <c r="D401" i="1"/>
  <c r="B13" i="12" s="1"/>
  <c r="D252" i="1"/>
  <c r="B16" i="12" s="1"/>
  <c r="D156" i="1"/>
  <c r="B12" i="12" s="1"/>
  <c r="D145" i="1"/>
  <c r="G12" i="12" s="1"/>
  <c r="D138" i="1"/>
  <c r="B10" i="12" s="1"/>
  <c r="D127" i="1"/>
  <c r="B9" i="12" s="1"/>
  <c r="D114" i="1"/>
  <c r="G7" i="12" s="1"/>
  <c r="D107" i="1"/>
  <c r="B8" i="12" s="1"/>
  <c r="D79" i="1"/>
  <c r="D72" i="1"/>
  <c r="B7" i="12" s="1"/>
  <c r="D35" i="1"/>
  <c r="G6" i="12" s="1"/>
  <c r="D28" i="1"/>
  <c r="B6" i="12" s="1"/>
  <c r="D17" i="1"/>
  <c r="B5" i="12" s="1"/>
  <c r="E969" i="1"/>
  <c r="G969" i="1"/>
  <c r="F711" i="1"/>
  <c r="H711" i="1" s="1"/>
  <c r="F710" i="1"/>
  <c r="H710" i="1" s="1"/>
  <c r="F706" i="1"/>
  <c r="H706" i="1" s="1"/>
  <c r="F704" i="1"/>
  <c r="H704" i="1" s="1"/>
  <c r="F703" i="1"/>
  <c r="H703" i="1" s="1"/>
  <c r="F702" i="1"/>
  <c r="H702" i="1" s="1"/>
  <c r="F701" i="1"/>
  <c r="H701" i="1" s="1"/>
  <c r="F700" i="1"/>
  <c r="H700" i="1" s="1"/>
  <c r="F699" i="1"/>
  <c r="H699" i="1" s="1"/>
  <c r="F698" i="1"/>
  <c r="H698" i="1" s="1"/>
  <c r="F697" i="1"/>
  <c r="H697" i="1" s="1"/>
  <c r="F696" i="1"/>
  <c r="H696" i="1" s="1"/>
  <c r="F695" i="1"/>
  <c r="H695" i="1" s="1"/>
  <c r="F694" i="1"/>
  <c r="H694" i="1" s="1"/>
  <c r="F693" i="1"/>
  <c r="H693" i="1" s="1"/>
  <c r="F692" i="1"/>
  <c r="H692" i="1" s="1"/>
  <c r="F691" i="1"/>
  <c r="H691" i="1" s="1"/>
  <c r="F690" i="1"/>
  <c r="H690" i="1" s="1"/>
  <c r="F689" i="1"/>
  <c r="H689" i="1" s="1"/>
  <c r="F688" i="1"/>
  <c r="H688" i="1" s="1"/>
  <c r="R852" i="1" l="1"/>
  <c r="R844" i="1"/>
  <c r="R837" i="1"/>
  <c r="R877" i="1"/>
  <c r="R851" i="1"/>
  <c r="R843" i="1"/>
  <c r="R874" i="1"/>
  <c r="R868" i="1"/>
  <c r="H163" i="1"/>
  <c r="H13" i="1"/>
  <c r="S602" i="1"/>
  <c r="S613" i="1"/>
  <c r="R849" i="1"/>
  <c r="R841" i="1"/>
  <c r="R878" i="1"/>
  <c r="R872" i="1"/>
  <c r="R866" i="1"/>
  <c r="R871" i="1"/>
  <c r="R865" i="1"/>
  <c r="R850" i="1"/>
  <c r="R842" i="1"/>
  <c r="R879" i="1"/>
  <c r="R873" i="1"/>
  <c r="R867" i="1"/>
  <c r="R853" i="1"/>
  <c r="R845" i="1"/>
  <c r="R838" i="1"/>
  <c r="R876" i="1"/>
  <c r="R870" i="1"/>
  <c r="R864" i="1"/>
  <c r="R875" i="1"/>
  <c r="R869" i="1"/>
  <c r="R863" i="1"/>
  <c r="R846" i="1"/>
  <c r="R840" i="1"/>
  <c r="S632" i="1"/>
  <c r="S620" i="1"/>
  <c r="S606" i="1"/>
  <c r="S611" i="1"/>
  <c r="S627" i="1"/>
  <c r="S608" i="1"/>
  <c r="S625" i="1"/>
  <c r="S612" i="1"/>
  <c r="S624" i="1"/>
  <c r="S629" i="1"/>
  <c r="S623" i="1"/>
  <c r="S617" i="1"/>
  <c r="S634" i="1"/>
  <c r="S622" i="1"/>
  <c r="S610" i="1"/>
  <c r="S618" i="1"/>
  <c r="S609" i="1"/>
  <c r="S628" i="1"/>
  <c r="S616" i="1"/>
  <c r="S631" i="1"/>
  <c r="S619" i="1"/>
  <c r="S605" i="1"/>
  <c r="S607" i="1"/>
  <c r="S603" i="1"/>
  <c r="H539" i="1"/>
  <c r="S633" i="1"/>
  <c r="S621" i="1"/>
  <c r="S626" i="1"/>
  <c r="S614" i="1"/>
  <c r="Q635" i="1"/>
  <c r="S635" i="1" s="1"/>
  <c r="H14" i="1"/>
  <c r="H250" i="1"/>
  <c r="F993" i="1"/>
  <c r="H993" i="1" s="1"/>
  <c r="D1012" i="1"/>
  <c r="F712" i="1"/>
  <c r="D974" i="1"/>
  <c r="D983" i="1"/>
  <c r="D1003" i="1"/>
  <c r="D41" i="12" l="1"/>
  <c r="F41" i="12" s="1"/>
  <c r="H712" i="1"/>
  <c r="D1014" i="1"/>
  <c r="D985" i="1"/>
  <c r="F605" i="1"/>
  <c r="H605" i="1" s="1"/>
  <c r="F834" i="1" l="1"/>
  <c r="H834" i="1" s="1"/>
  <c r="F835" i="1"/>
  <c r="H835" i="1" s="1"/>
  <c r="F836" i="1"/>
  <c r="H836" i="1" s="1"/>
  <c r="F837" i="1"/>
  <c r="H837" i="1" s="1"/>
  <c r="F838" i="1"/>
  <c r="H838" i="1" s="1"/>
  <c r="F840" i="1"/>
  <c r="H840" i="1" s="1"/>
  <c r="F841" i="1"/>
  <c r="H841" i="1" s="1"/>
  <c r="F842" i="1"/>
  <c r="H842" i="1" s="1"/>
  <c r="F843" i="1"/>
  <c r="H843" i="1" s="1"/>
  <c r="F844" i="1"/>
  <c r="H844" i="1" s="1"/>
  <c r="F845" i="1"/>
  <c r="F846" i="1"/>
  <c r="H846" i="1" s="1"/>
  <c r="F849" i="1"/>
  <c r="H849" i="1" s="1"/>
  <c r="F850" i="1"/>
  <c r="H850" i="1" s="1"/>
  <c r="F851" i="1"/>
  <c r="H851" i="1" s="1"/>
  <c r="F852" i="1"/>
  <c r="H852" i="1" s="1"/>
  <c r="F853" i="1"/>
  <c r="H853" i="1" s="1"/>
  <c r="F862" i="1"/>
  <c r="H862" i="1" s="1"/>
  <c r="F863" i="1"/>
  <c r="H863" i="1" s="1"/>
  <c r="F864" i="1"/>
  <c r="H864" i="1" s="1"/>
  <c r="F865" i="1"/>
  <c r="H865" i="1" s="1"/>
  <c r="F866" i="1"/>
  <c r="H866" i="1" s="1"/>
  <c r="F867" i="1"/>
  <c r="H867" i="1" s="1"/>
  <c r="F868" i="1"/>
  <c r="H868" i="1" s="1"/>
  <c r="F869" i="1"/>
  <c r="H869" i="1" s="1"/>
  <c r="F870" i="1"/>
  <c r="H870" i="1" s="1"/>
  <c r="F871" i="1"/>
  <c r="H871" i="1" s="1"/>
  <c r="F872" i="1"/>
  <c r="H872" i="1" s="1"/>
  <c r="F873" i="1"/>
  <c r="H873" i="1" s="1"/>
  <c r="F874" i="1"/>
  <c r="H874" i="1" s="1"/>
  <c r="F875" i="1"/>
  <c r="H875" i="1" s="1"/>
  <c r="F876" i="1"/>
  <c r="H876" i="1" s="1"/>
  <c r="F877" i="1"/>
  <c r="H877" i="1" s="1"/>
  <c r="F878" i="1"/>
  <c r="H878" i="1" s="1"/>
  <c r="F879" i="1"/>
  <c r="H879" i="1" s="1"/>
  <c r="F880" i="1"/>
  <c r="H880" i="1" s="1"/>
  <c r="F593" i="1"/>
  <c r="H593" i="1" s="1"/>
  <c r="F271" i="1"/>
  <c r="H271" i="1" s="1"/>
  <c r="F272" i="1"/>
  <c r="H272" i="1" s="1"/>
  <c r="F101" i="1"/>
  <c r="H101" i="1" s="1"/>
  <c r="E491" i="1" l="1"/>
  <c r="H30" i="12" s="1"/>
  <c r="G491" i="1"/>
  <c r="J30" i="12" l="1"/>
  <c r="G107" i="1"/>
  <c r="E107" i="1"/>
  <c r="C8" i="12" s="1"/>
  <c r="E8" i="12" l="1"/>
  <c r="F107" i="1"/>
  <c r="D8" i="12" s="1"/>
  <c r="G646" i="1"/>
  <c r="F8" i="12" l="1"/>
  <c r="H107" i="1"/>
  <c r="F270" i="1"/>
  <c r="G288" i="1"/>
  <c r="F280" i="1"/>
  <c r="F288" i="1" s="1"/>
  <c r="D19" i="12" s="1"/>
  <c r="E17" i="1"/>
  <c r="C5" i="12" s="1"/>
  <c r="G17" i="1"/>
  <c r="H270" i="1" l="1"/>
  <c r="F274" i="1"/>
  <c r="D18" i="12" s="1"/>
  <c r="E19" i="12"/>
  <c r="E17" i="12"/>
  <c r="E18" i="12"/>
  <c r="F19" i="12" l="1"/>
  <c r="F18" i="12"/>
  <c r="H274" i="1"/>
  <c r="H288" i="1"/>
  <c r="F673" i="1" l="1"/>
  <c r="H673" i="1" s="1"/>
  <c r="E72" i="1" l="1"/>
  <c r="G72" i="1"/>
  <c r="F750" i="1"/>
  <c r="F751" i="1"/>
  <c r="F752" i="1"/>
  <c r="H752" i="1" s="1"/>
  <c r="F749" i="1"/>
  <c r="H749" i="1" s="1"/>
  <c r="F718" i="1"/>
  <c r="H718" i="1" s="1"/>
  <c r="F719" i="1"/>
  <c r="F720" i="1"/>
  <c r="H720" i="1" s="1"/>
  <c r="F717" i="1"/>
  <c r="H717" i="1" s="1"/>
  <c r="E646" i="1"/>
  <c r="H38" i="12" s="1"/>
  <c r="F258" i="1" l="1"/>
  <c r="F263" i="1" l="1"/>
  <c r="D17" i="12" s="1"/>
  <c r="F976" i="1"/>
  <c r="H976" i="1"/>
  <c r="H258" i="1"/>
  <c r="E554" i="1"/>
  <c r="C34" i="12" s="1"/>
  <c r="F17" i="12" l="1"/>
  <c r="H263" i="1"/>
  <c r="G753" i="1"/>
  <c r="F753" i="1"/>
  <c r="D43" i="12" s="1"/>
  <c r="E753" i="1"/>
  <c r="C43" i="12" s="1"/>
  <c r="G727" i="1"/>
  <c r="J42" i="12" s="1"/>
  <c r="E727" i="1"/>
  <c r="H42" i="12" s="1"/>
  <c r="F726" i="1"/>
  <c r="G721" i="1"/>
  <c r="E42" i="12" s="1"/>
  <c r="E721" i="1"/>
  <c r="C42" i="12" s="1"/>
  <c r="E520" i="1"/>
  <c r="C33" i="12" s="1"/>
  <c r="G520" i="1"/>
  <c r="F69" i="1"/>
  <c r="H69" i="1" s="1"/>
  <c r="E43" i="12" l="1"/>
  <c r="F43" i="12" s="1"/>
  <c r="H753" i="1"/>
  <c r="F727" i="1"/>
  <c r="I42" i="12" s="1"/>
  <c r="H726" i="1"/>
  <c r="F721" i="1"/>
  <c r="D42" i="12" s="1"/>
  <c r="Q862" i="1"/>
  <c r="Q835" i="1"/>
  <c r="R835" i="1" s="1"/>
  <c r="P862" i="1"/>
  <c r="P881" i="1" s="1"/>
  <c r="P646" i="1"/>
  <c r="Q646" i="1"/>
  <c r="R646" i="1"/>
  <c r="S645" i="1"/>
  <c r="S646" i="1" s="1"/>
  <c r="R601" i="1"/>
  <c r="S601" i="1" s="1"/>
  <c r="O646" i="1"/>
  <c r="F600" i="1"/>
  <c r="H600" i="1" s="1"/>
  <c r="F601" i="1"/>
  <c r="H601" i="1" s="1"/>
  <c r="F602" i="1"/>
  <c r="H602" i="1" s="1"/>
  <c r="F603" i="1"/>
  <c r="H603" i="1" s="1"/>
  <c r="F606" i="1"/>
  <c r="H606" i="1" s="1"/>
  <c r="F607" i="1"/>
  <c r="H607" i="1" s="1"/>
  <c r="F608" i="1"/>
  <c r="H608" i="1" s="1"/>
  <c r="F609" i="1"/>
  <c r="H609" i="1" s="1"/>
  <c r="F610" i="1"/>
  <c r="H610" i="1" s="1"/>
  <c r="F611" i="1"/>
  <c r="H611" i="1" s="1"/>
  <c r="F612" i="1"/>
  <c r="H612" i="1" s="1"/>
  <c r="F613" i="1"/>
  <c r="H613" i="1" s="1"/>
  <c r="F614" i="1"/>
  <c r="H614" i="1" s="1"/>
  <c r="F615" i="1"/>
  <c r="H615" i="1" s="1"/>
  <c r="F616" i="1"/>
  <c r="H616" i="1" s="1"/>
  <c r="F617" i="1"/>
  <c r="H617" i="1" s="1"/>
  <c r="F618" i="1"/>
  <c r="H618" i="1" s="1"/>
  <c r="F619" i="1"/>
  <c r="H619" i="1" s="1"/>
  <c r="F620" i="1"/>
  <c r="H620" i="1" s="1"/>
  <c r="F43" i="1"/>
  <c r="F44" i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F54" i="1"/>
  <c r="H54" i="1" s="1"/>
  <c r="F55" i="1"/>
  <c r="H55" i="1" s="1"/>
  <c r="F56" i="1"/>
  <c r="H56" i="1" s="1"/>
  <c r="F761" i="1"/>
  <c r="H761" i="1" s="1"/>
  <c r="F762" i="1"/>
  <c r="H762" i="1" s="1"/>
  <c r="F763" i="1"/>
  <c r="H763" i="1" s="1"/>
  <c r="F764" i="1"/>
  <c r="H764" i="1" s="1"/>
  <c r="F765" i="1"/>
  <c r="H765" i="1" s="1"/>
  <c r="F766" i="1"/>
  <c r="H766" i="1" s="1"/>
  <c r="F767" i="1"/>
  <c r="H767" i="1" s="1"/>
  <c r="F768" i="1"/>
  <c r="H768" i="1" s="1"/>
  <c r="F770" i="1"/>
  <c r="H770" i="1" s="1"/>
  <c r="F771" i="1"/>
  <c r="H771" i="1" s="1"/>
  <c r="F772" i="1"/>
  <c r="H772" i="1" s="1"/>
  <c r="F773" i="1"/>
  <c r="H773" i="1" s="1"/>
  <c r="F774" i="1"/>
  <c r="H774" i="1" s="1"/>
  <c r="F775" i="1"/>
  <c r="H775" i="1" s="1"/>
  <c r="F776" i="1"/>
  <c r="H776" i="1" s="1"/>
  <c r="F777" i="1"/>
  <c r="H777" i="1" s="1"/>
  <c r="F778" i="1"/>
  <c r="H778" i="1" s="1"/>
  <c r="F779" i="1"/>
  <c r="H779" i="1" s="1"/>
  <c r="F780" i="1"/>
  <c r="H780" i="1" s="1"/>
  <c r="F781" i="1"/>
  <c r="H781" i="1" s="1"/>
  <c r="F782" i="1"/>
  <c r="H782" i="1" s="1"/>
  <c r="F783" i="1"/>
  <c r="H783" i="1" s="1"/>
  <c r="F784" i="1"/>
  <c r="H784" i="1" s="1"/>
  <c r="F785" i="1"/>
  <c r="H785" i="1" s="1"/>
  <c r="J48" i="24"/>
  <c r="J30" i="24"/>
  <c r="J13" i="24"/>
  <c r="J6" i="24"/>
  <c r="F966" i="1" l="1"/>
  <c r="H966" i="1" s="1"/>
  <c r="H43" i="1"/>
  <c r="F42" i="12"/>
  <c r="K42" i="12"/>
  <c r="H53" i="1"/>
  <c r="H721" i="1"/>
  <c r="H44" i="1"/>
  <c r="H727" i="1"/>
  <c r="F594" i="1"/>
  <c r="R862" i="1"/>
  <c r="H594" i="1" l="1"/>
  <c r="D37" i="12"/>
  <c r="E587" i="1"/>
  <c r="C36" i="12" s="1"/>
  <c r="G587" i="1"/>
  <c r="E808" i="1"/>
  <c r="H46" i="12" s="1"/>
  <c r="G808" i="1"/>
  <c r="E114" i="1" l="1"/>
  <c r="H7" i="12" s="1"/>
  <c r="G114" i="1"/>
  <c r="E156" i="1"/>
  <c r="C12" i="12" s="1"/>
  <c r="G156" i="1"/>
  <c r="F151" i="1"/>
  <c r="H151" i="1" l="1"/>
  <c r="J7" i="12"/>
  <c r="E800" i="1"/>
  <c r="C45" i="12" s="1"/>
  <c r="G800" i="1"/>
  <c r="F680" i="1"/>
  <c r="E28" i="1"/>
  <c r="C6" i="12" s="1"/>
  <c r="G28" i="1"/>
  <c r="F23" i="1"/>
  <c r="F24" i="1"/>
  <c r="H24" i="1" s="1"/>
  <c r="G35" i="1"/>
  <c r="E35" i="1"/>
  <c r="H6" i="12" s="1"/>
  <c r="F34" i="1"/>
  <c r="F1008" i="1" s="1"/>
  <c r="F27" i="1"/>
  <c r="F26" i="1"/>
  <c r="H27" i="1" l="1"/>
  <c r="H23" i="1"/>
  <c r="H26" i="1"/>
  <c r="H34" i="1"/>
  <c r="H1008" i="1"/>
  <c r="F35" i="1"/>
  <c r="I6" i="12" s="1"/>
  <c r="E6" i="12"/>
  <c r="J6" i="12"/>
  <c r="F28" i="1"/>
  <c r="D6" i="12" s="1"/>
  <c r="D9" i="24"/>
  <c r="F9" i="24"/>
  <c r="C9" i="24"/>
  <c r="D7" i="24"/>
  <c r="F7" i="24"/>
  <c r="C7" i="24"/>
  <c r="D43" i="24"/>
  <c r="C43" i="24"/>
  <c r="F833" i="1"/>
  <c r="H833" i="1" s="1"/>
  <c r="F825" i="1"/>
  <c r="H825" i="1" s="1"/>
  <c r="F826" i="1"/>
  <c r="H826" i="1" s="1"/>
  <c r="F824" i="1"/>
  <c r="H824" i="1" s="1"/>
  <c r="F815" i="1"/>
  <c r="F816" i="1"/>
  <c r="H816" i="1" s="1"/>
  <c r="F814" i="1"/>
  <c r="H814" i="1" s="1"/>
  <c r="F807" i="1"/>
  <c r="H807" i="1" s="1"/>
  <c r="F806" i="1"/>
  <c r="F795" i="1"/>
  <c r="H795" i="1" s="1"/>
  <c r="F796" i="1"/>
  <c r="H796" i="1" s="1"/>
  <c r="F797" i="1"/>
  <c r="H797" i="1" s="1"/>
  <c r="F798" i="1"/>
  <c r="H798" i="1" s="1"/>
  <c r="F799" i="1"/>
  <c r="H799" i="1" s="1"/>
  <c r="F794" i="1"/>
  <c r="H794" i="1" s="1"/>
  <c r="F786" i="1"/>
  <c r="H786" i="1" s="1"/>
  <c r="F787" i="1"/>
  <c r="H787" i="1" s="1"/>
  <c r="F760" i="1"/>
  <c r="H760" i="1" s="1"/>
  <c r="F669" i="1"/>
  <c r="H669" i="1" s="1"/>
  <c r="F670" i="1"/>
  <c r="H670" i="1" s="1"/>
  <c r="F671" i="1"/>
  <c r="H671" i="1" s="1"/>
  <c r="F672" i="1"/>
  <c r="H672" i="1" s="1"/>
  <c r="F674" i="1"/>
  <c r="H674" i="1" s="1"/>
  <c r="F675" i="1"/>
  <c r="H675" i="1" s="1"/>
  <c r="F676" i="1"/>
  <c r="H676" i="1" s="1"/>
  <c r="F677" i="1"/>
  <c r="H677" i="1" s="1"/>
  <c r="F678" i="1"/>
  <c r="H678" i="1" s="1"/>
  <c r="F679" i="1"/>
  <c r="H679" i="1" s="1"/>
  <c r="F681" i="1"/>
  <c r="F668" i="1"/>
  <c r="F661" i="1"/>
  <c r="H661" i="1" s="1"/>
  <c r="F653" i="1"/>
  <c r="F654" i="1"/>
  <c r="H654" i="1" s="1"/>
  <c r="F652" i="1"/>
  <c r="F645" i="1"/>
  <c r="F628" i="1"/>
  <c r="H628" i="1" s="1"/>
  <c r="F629" i="1"/>
  <c r="H629" i="1" s="1"/>
  <c r="F630" i="1"/>
  <c r="H630" i="1" s="1"/>
  <c r="F631" i="1"/>
  <c r="H631" i="1" s="1"/>
  <c r="F632" i="1"/>
  <c r="H632" i="1" s="1"/>
  <c r="F633" i="1"/>
  <c r="H633" i="1" s="1"/>
  <c r="F634" i="1"/>
  <c r="H634" i="1" s="1"/>
  <c r="F627" i="1"/>
  <c r="H627" i="1" s="1"/>
  <c r="F621" i="1"/>
  <c r="H621" i="1" s="1"/>
  <c r="F622" i="1"/>
  <c r="H622" i="1" s="1"/>
  <c r="F623" i="1"/>
  <c r="H623" i="1" s="1"/>
  <c r="F624" i="1"/>
  <c r="H624" i="1" s="1"/>
  <c r="F625" i="1"/>
  <c r="H625" i="1" s="1"/>
  <c r="F626" i="1"/>
  <c r="H626" i="1" s="1"/>
  <c r="F599" i="1"/>
  <c r="H599" i="1" s="1"/>
  <c r="F575" i="1"/>
  <c r="H575" i="1" s="1"/>
  <c r="F568" i="1"/>
  <c r="F560" i="1"/>
  <c r="F538" i="1"/>
  <c r="F965" i="1" s="1"/>
  <c r="F514" i="1"/>
  <c r="H514" i="1" s="1"/>
  <c r="F505" i="1"/>
  <c r="H505" i="1" s="1"/>
  <c r="F497" i="1"/>
  <c r="H497" i="1" s="1"/>
  <c r="F491" i="1"/>
  <c r="I30" i="12" s="1"/>
  <c r="F449" i="1"/>
  <c r="F997" i="1" s="1"/>
  <c r="F440" i="1"/>
  <c r="H440" i="1" s="1"/>
  <c r="F426" i="1"/>
  <c r="H426" i="1" s="1"/>
  <c r="F407" i="1"/>
  <c r="H407" i="1" s="1"/>
  <c r="F400" i="1"/>
  <c r="H400" i="1" s="1"/>
  <c r="F399" i="1"/>
  <c r="H399" i="1" s="1"/>
  <c r="F182" i="1"/>
  <c r="H182" i="1" s="1"/>
  <c r="F144" i="1"/>
  <c r="H144" i="1" s="1"/>
  <c r="F134" i="1"/>
  <c r="H134" i="1" s="1"/>
  <c r="F135" i="1"/>
  <c r="H135" i="1" s="1"/>
  <c r="F136" i="1"/>
  <c r="H136" i="1" s="1"/>
  <c r="F137" i="1"/>
  <c r="H137" i="1" s="1"/>
  <c r="F133" i="1"/>
  <c r="H133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0" i="1"/>
  <c r="F113" i="1"/>
  <c r="F78" i="1"/>
  <c r="H78" i="1" s="1"/>
  <c r="F57" i="1"/>
  <c r="H57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70" i="1"/>
  <c r="H70" i="1" s="1"/>
  <c r="F71" i="1"/>
  <c r="H71" i="1" s="1"/>
  <c r="F41" i="1"/>
  <c r="H41" i="1" s="1"/>
  <c r="F11" i="1"/>
  <c r="E56" i="24"/>
  <c r="D56" i="24"/>
  <c r="C56" i="24"/>
  <c r="E52" i="24"/>
  <c r="D52" i="24"/>
  <c r="C52" i="24"/>
  <c r="E49" i="24"/>
  <c r="D49" i="24"/>
  <c r="C49" i="24"/>
  <c r="E44" i="24"/>
  <c r="D44" i="24"/>
  <c r="C44" i="24"/>
  <c r="E39" i="24"/>
  <c r="D39" i="24"/>
  <c r="C39" i="24"/>
  <c r="E26" i="24"/>
  <c r="D26" i="24"/>
  <c r="C26" i="24"/>
  <c r="E25" i="24"/>
  <c r="D25" i="24"/>
  <c r="C25" i="24"/>
  <c r="E24" i="24"/>
  <c r="D24" i="24"/>
  <c r="C24" i="24"/>
  <c r="E21" i="24"/>
  <c r="D21" i="24"/>
  <c r="C21" i="24"/>
  <c r="E20" i="24"/>
  <c r="D20" i="24"/>
  <c r="C20" i="24"/>
  <c r="E12" i="24"/>
  <c r="D12" i="24"/>
  <c r="C12" i="24"/>
  <c r="F12" i="24"/>
  <c r="F20" i="24"/>
  <c r="F21" i="24"/>
  <c r="F24" i="24"/>
  <c r="F25" i="24"/>
  <c r="F26" i="24"/>
  <c r="F39" i="24"/>
  <c r="F44" i="24"/>
  <c r="F49" i="24"/>
  <c r="F52" i="24"/>
  <c r="F56" i="24"/>
  <c r="E1011" i="1"/>
  <c r="D54" i="24" s="1"/>
  <c r="C54" i="24"/>
  <c r="E1010" i="1"/>
  <c r="D53" i="24" s="1"/>
  <c r="C53" i="24"/>
  <c r="D51" i="24"/>
  <c r="C51" i="24"/>
  <c r="D50" i="24"/>
  <c r="C48" i="24"/>
  <c r="E1002" i="1"/>
  <c r="D46" i="24" s="1"/>
  <c r="C46" i="24"/>
  <c r="D45" i="24"/>
  <c r="C45" i="24"/>
  <c r="D42" i="24"/>
  <c r="C42" i="24"/>
  <c r="D41" i="24"/>
  <c r="C41" i="24"/>
  <c r="D40" i="24"/>
  <c r="C40" i="24"/>
  <c r="E994" i="1"/>
  <c r="D38" i="24" s="1"/>
  <c r="C38" i="24"/>
  <c r="D36" i="24"/>
  <c r="C36" i="24"/>
  <c r="E992" i="1"/>
  <c r="D35" i="24" s="1"/>
  <c r="C35" i="24"/>
  <c r="E991" i="1"/>
  <c r="D34" i="24" s="1"/>
  <c r="C34" i="24"/>
  <c r="E990" i="1"/>
  <c r="D33" i="24" s="1"/>
  <c r="C33" i="24"/>
  <c r="E989" i="1"/>
  <c r="D32" i="24" s="1"/>
  <c r="C32" i="24"/>
  <c r="E988" i="1"/>
  <c r="D31" i="24" s="1"/>
  <c r="C31" i="24"/>
  <c r="D30" i="24"/>
  <c r="C30" i="24"/>
  <c r="E980" i="1"/>
  <c r="D22" i="24" s="1"/>
  <c r="C22" i="24"/>
  <c r="D19" i="24"/>
  <c r="C19" i="24"/>
  <c r="E973" i="1"/>
  <c r="D16" i="24" s="1"/>
  <c r="C16" i="24"/>
  <c r="E972" i="1"/>
  <c r="D15" i="24" s="1"/>
  <c r="C15" i="24"/>
  <c r="D13" i="24"/>
  <c r="C13" i="24"/>
  <c r="D11" i="24"/>
  <c r="C11" i="24"/>
  <c r="D10" i="24"/>
  <c r="C10" i="24"/>
  <c r="D8" i="24"/>
  <c r="C8" i="24"/>
  <c r="E881" i="1"/>
  <c r="C49" i="12" s="1"/>
  <c r="E827" i="1"/>
  <c r="C48" i="12" s="1"/>
  <c r="E788" i="1"/>
  <c r="C44" i="12" s="1"/>
  <c r="E682" i="1"/>
  <c r="C40" i="12" s="1"/>
  <c r="E662" i="1"/>
  <c r="H39" i="12" s="1"/>
  <c r="E655" i="1"/>
  <c r="C39" i="12" s="1"/>
  <c r="E635" i="1"/>
  <c r="C38" i="12" s="1"/>
  <c r="E576" i="1"/>
  <c r="H35" i="12" s="1"/>
  <c r="E569" i="1"/>
  <c r="E508" i="1"/>
  <c r="C32" i="12" s="1"/>
  <c r="E499" i="1"/>
  <c r="C31" i="12" s="1"/>
  <c r="E467" i="1"/>
  <c r="H29" i="12" s="1"/>
  <c r="E443" i="1"/>
  <c r="C29" i="12" s="1"/>
  <c r="E434" i="1"/>
  <c r="H15" i="12" s="1"/>
  <c r="E410" i="1"/>
  <c r="C14" i="12" s="1"/>
  <c r="E401" i="1"/>
  <c r="C13" i="12" s="1"/>
  <c r="E252" i="1"/>
  <c r="C16" i="12" s="1"/>
  <c r="E145" i="1"/>
  <c r="H12" i="12" s="1"/>
  <c r="E138" i="1"/>
  <c r="C10" i="12" s="1"/>
  <c r="E127" i="1"/>
  <c r="C9" i="12" s="1"/>
  <c r="E79" i="1"/>
  <c r="C7" i="12" s="1"/>
  <c r="S599" i="1"/>
  <c r="S598" i="1"/>
  <c r="F51" i="24"/>
  <c r="F42" i="24"/>
  <c r="F19" i="24"/>
  <c r="F18" i="24"/>
  <c r="F8" i="24"/>
  <c r="H560" i="1" l="1"/>
  <c r="F562" i="1"/>
  <c r="F977" i="1"/>
  <c r="H977" i="1" s="1"/>
  <c r="F998" i="1"/>
  <c r="H998" i="1" s="1"/>
  <c r="H120" i="1"/>
  <c r="F968" i="1"/>
  <c r="E10" i="24" s="1"/>
  <c r="F967" i="1"/>
  <c r="H967" i="1" s="1"/>
  <c r="H449" i="1"/>
  <c r="H815" i="1"/>
  <c r="F818" i="1"/>
  <c r="F987" i="1"/>
  <c r="H987" i="1" s="1"/>
  <c r="F554" i="1"/>
  <c r="H965" i="1"/>
  <c r="F6" i="12"/>
  <c r="K6" i="12"/>
  <c r="H11" i="1"/>
  <c r="H35" i="1"/>
  <c r="H113" i="1"/>
  <c r="F646" i="1"/>
  <c r="H645" i="1"/>
  <c r="K30" i="12"/>
  <c r="H538" i="1"/>
  <c r="H668" i="1"/>
  <c r="F971" i="1"/>
  <c r="H971" i="1" s="1"/>
  <c r="H806" i="1"/>
  <c r="H28" i="1"/>
  <c r="F969" i="1"/>
  <c r="F17" i="1"/>
  <c r="D5" i="12" s="1"/>
  <c r="F72" i="1"/>
  <c r="J551" i="1"/>
  <c r="E36" i="24"/>
  <c r="F520" i="1"/>
  <c r="D33" i="12" s="1"/>
  <c r="E48" i="24"/>
  <c r="J71" i="1"/>
  <c r="J245" i="1"/>
  <c r="F10" i="24"/>
  <c r="F988" i="1"/>
  <c r="E31" i="24" s="1"/>
  <c r="F980" i="1"/>
  <c r="F569" i="1"/>
  <c r="F662" i="1"/>
  <c r="I39" i="12" s="1"/>
  <c r="E50" i="24"/>
  <c r="J634" i="1"/>
  <c r="F1002" i="1"/>
  <c r="E46" i="24" s="1"/>
  <c r="F576" i="1"/>
  <c r="I35" i="12" s="1"/>
  <c r="E45" i="24"/>
  <c r="J880" i="1"/>
  <c r="F808" i="1"/>
  <c r="F114" i="1"/>
  <c r="I7" i="12" s="1"/>
  <c r="F587" i="1"/>
  <c r="F156" i="1"/>
  <c r="F145" i="1"/>
  <c r="I12" i="12" s="1"/>
  <c r="F800" i="1"/>
  <c r="E40" i="24"/>
  <c r="F989" i="1"/>
  <c r="E32" i="24" s="1"/>
  <c r="F972" i="1"/>
  <c r="E15" i="24" s="1"/>
  <c r="F992" i="1"/>
  <c r="E35" i="24" s="1"/>
  <c r="F401" i="1"/>
  <c r="D13" i="12" s="1"/>
  <c r="F788" i="1"/>
  <c r="D44" i="12" s="1"/>
  <c r="F827" i="1"/>
  <c r="D48" i="12" s="1"/>
  <c r="F138" i="1"/>
  <c r="D10" i="12" s="1"/>
  <c r="F990" i="1"/>
  <c r="E33" i="24" s="1"/>
  <c r="F994" i="1"/>
  <c r="E38" i="24" s="1"/>
  <c r="F635" i="1"/>
  <c r="D38" i="12" s="1"/>
  <c r="F991" i="1"/>
  <c r="E34" i="24" s="1"/>
  <c r="C55" i="24"/>
  <c r="F508" i="1"/>
  <c r="D32" i="12" s="1"/>
  <c r="F499" i="1"/>
  <c r="D31" i="12" s="1"/>
  <c r="C50" i="24"/>
  <c r="C18" i="24"/>
  <c r="C23" i="24" s="1"/>
  <c r="F1011" i="1"/>
  <c r="E54" i="24" s="1"/>
  <c r="C47" i="24"/>
  <c r="G50" i="12"/>
  <c r="C37" i="24"/>
  <c r="C17" i="24"/>
  <c r="F881" i="1"/>
  <c r="D49" i="12" s="1"/>
  <c r="F682" i="1"/>
  <c r="D40" i="12" s="1"/>
  <c r="F655" i="1"/>
  <c r="D39" i="12" s="1"/>
  <c r="F1010" i="1"/>
  <c r="E53" i="24" s="1"/>
  <c r="F467" i="1"/>
  <c r="F973" i="1"/>
  <c r="E16" i="24" s="1"/>
  <c r="F443" i="1"/>
  <c r="D29" i="12" s="1"/>
  <c r="F434" i="1"/>
  <c r="I15" i="12" s="1"/>
  <c r="F410" i="1"/>
  <c r="D14" i="12" s="1"/>
  <c r="F252" i="1"/>
  <c r="D16" i="12" s="1"/>
  <c r="F127" i="1"/>
  <c r="D9" i="12" s="1"/>
  <c r="F79" i="1"/>
  <c r="D37" i="24"/>
  <c r="E1012" i="1"/>
  <c r="D55" i="24" s="1"/>
  <c r="D48" i="24"/>
  <c r="E1003" i="1"/>
  <c r="H50" i="12"/>
  <c r="E983" i="1"/>
  <c r="D18" i="24"/>
  <c r="D23" i="24" s="1"/>
  <c r="E974" i="1"/>
  <c r="D17" i="24"/>
  <c r="G1011" i="1"/>
  <c r="G1010" i="1"/>
  <c r="G1002" i="1"/>
  <c r="F43" i="24"/>
  <c r="G994" i="1"/>
  <c r="G992" i="1"/>
  <c r="G991" i="1"/>
  <c r="G990" i="1"/>
  <c r="G988" i="1"/>
  <c r="G980" i="1"/>
  <c r="G973" i="1"/>
  <c r="G972" i="1"/>
  <c r="G881" i="1"/>
  <c r="G827" i="1"/>
  <c r="G788" i="1"/>
  <c r="G682" i="1"/>
  <c r="G662" i="1"/>
  <c r="G655" i="1"/>
  <c r="G635" i="1"/>
  <c r="G576" i="1"/>
  <c r="G569" i="1"/>
  <c r="G508" i="1"/>
  <c r="G499" i="1"/>
  <c r="G467" i="1"/>
  <c r="G443" i="1"/>
  <c r="G434" i="1"/>
  <c r="G410" i="1"/>
  <c r="G401" i="1"/>
  <c r="G252" i="1"/>
  <c r="G145" i="1"/>
  <c r="G138" i="1"/>
  <c r="G127" i="1"/>
  <c r="G79" i="1"/>
  <c r="I29" i="12" l="1"/>
  <c r="H467" i="1"/>
  <c r="E22" i="24"/>
  <c r="H980" i="1"/>
  <c r="H808" i="1"/>
  <c r="I46" i="12"/>
  <c r="H646" i="1"/>
  <c r="I38" i="12"/>
  <c r="E1014" i="1"/>
  <c r="H156" i="1"/>
  <c r="D12" i="12"/>
  <c r="H818" i="1"/>
  <c r="I47" i="12"/>
  <c r="H800" i="1"/>
  <c r="D45" i="12"/>
  <c r="H554" i="1"/>
  <c r="D34" i="12"/>
  <c r="E985" i="1"/>
  <c r="D27" i="24" s="1"/>
  <c r="H587" i="1"/>
  <c r="D36" i="12"/>
  <c r="H72" i="1"/>
  <c r="D7" i="12"/>
  <c r="H252" i="1"/>
  <c r="H499" i="1"/>
  <c r="H1010" i="1"/>
  <c r="H973" i="1"/>
  <c r="H1011" i="1"/>
  <c r="G10" i="24"/>
  <c r="H508" i="1"/>
  <c r="H972" i="1"/>
  <c r="H145" i="1"/>
  <c r="H988" i="1"/>
  <c r="H138" i="1"/>
  <c r="H401" i="1"/>
  <c r="H662" i="1"/>
  <c r="E13" i="24"/>
  <c r="H176" i="1"/>
  <c r="E30" i="24"/>
  <c r="H827" i="1"/>
  <c r="H562" i="1"/>
  <c r="H576" i="1"/>
  <c r="H682" i="1"/>
  <c r="H992" i="1"/>
  <c r="H127" i="1"/>
  <c r="H443" i="1"/>
  <c r="H655" i="1"/>
  <c r="H410" i="1"/>
  <c r="H881" i="1"/>
  <c r="H79" i="1"/>
  <c r="H635" i="1"/>
  <c r="H788" i="1"/>
  <c r="H989" i="1"/>
  <c r="H990" i="1"/>
  <c r="H434" i="1"/>
  <c r="E41" i="24"/>
  <c r="H997" i="1"/>
  <c r="K7" i="12"/>
  <c r="H114" i="1"/>
  <c r="H17" i="1"/>
  <c r="H968" i="1"/>
  <c r="E11" i="24"/>
  <c r="H969" i="1"/>
  <c r="H520" i="1"/>
  <c r="F46" i="24"/>
  <c r="E43" i="24"/>
  <c r="E51" i="24"/>
  <c r="G51" i="24" s="1"/>
  <c r="J39" i="12"/>
  <c r="K39" i="12" s="1"/>
  <c r="E9" i="24"/>
  <c r="G9" i="24" s="1"/>
  <c r="E18" i="24"/>
  <c r="G18" i="24" s="1"/>
  <c r="J12" i="12"/>
  <c r="K12" i="12" s="1"/>
  <c r="F45" i="24"/>
  <c r="E42" i="24"/>
  <c r="G42" i="24" s="1"/>
  <c r="F50" i="24"/>
  <c r="E19" i="24"/>
  <c r="G19" i="24" s="1"/>
  <c r="F48" i="24"/>
  <c r="E7" i="24"/>
  <c r="G7" i="24" s="1"/>
  <c r="E8" i="24"/>
  <c r="G8" i="24" s="1"/>
  <c r="C27" i="24"/>
  <c r="C50" i="12"/>
  <c r="E37" i="24"/>
  <c r="B50" i="12"/>
  <c r="E37" i="12"/>
  <c r="E49" i="12"/>
  <c r="F49" i="12" s="1"/>
  <c r="E44" i="12"/>
  <c r="F44" i="12" s="1"/>
  <c r="E48" i="12"/>
  <c r="F48" i="12" s="1"/>
  <c r="J47" i="12"/>
  <c r="F22" i="24"/>
  <c r="F38" i="24"/>
  <c r="E13" i="12"/>
  <c r="F13" i="12" s="1"/>
  <c r="J46" i="12"/>
  <c r="E32" i="12"/>
  <c r="F32" i="12" s="1"/>
  <c r="E45" i="12"/>
  <c r="F15" i="24"/>
  <c r="G15" i="24" s="1"/>
  <c r="E40" i="12"/>
  <c r="F40" i="12" s="1"/>
  <c r="E39" i="12"/>
  <c r="F39" i="12" s="1"/>
  <c r="J38" i="12"/>
  <c r="E36" i="12"/>
  <c r="F53" i="24"/>
  <c r="G53" i="24" s="1"/>
  <c r="J35" i="12"/>
  <c r="K35" i="12" s="1"/>
  <c r="E33" i="12"/>
  <c r="E31" i="12"/>
  <c r="F31" i="12" s="1"/>
  <c r="J29" i="12"/>
  <c r="K29" i="12" s="1"/>
  <c r="F41" i="24"/>
  <c r="E29" i="12"/>
  <c r="F29" i="12" s="1"/>
  <c r="F16" i="24"/>
  <c r="G16" i="24" s="1"/>
  <c r="F36" i="24"/>
  <c r="G36" i="24" s="1"/>
  <c r="F34" i="24"/>
  <c r="F40" i="24"/>
  <c r="F35" i="24"/>
  <c r="F32" i="24"/>
  <c r="G32" i="24" s="1"/>
  <c r="F33" i="24"/>
  <c r="G33" i="24" s="1"/>
  <c r="J15" i="12"/>
  <c r="K15" i="12" s="1"/>
  <c r="F31" i="24"/>
  <c r="G31" i="24" s="1"/>
  <c r="E14" i="12"/>
  <c r="F14" i="12" s="1"/>
  <c r="C57" i="24"/>
  <c r="F54" i="24"/>
  <c r="G54" i="24" s="1"/>
  <c r="J16" i="12"/>
  <c r="K16" i="12" s="1"/>
  <c r="F30" i="24"/>
  <c r="E12" i="12"/>
  <c r="F13" i="24"/>
  <c r="E10" i="12"/>
  <c r="F10" i="12" s="1"/>
  <c r="E9" i="12"/>
  <c r="F9" i="12" s="1"/>
  <c r="F11" i="24"/>
  <c r="E5" i="12"/>
  <c r="E38" i="12"/>
  <c r="F38" i="12" s="1"/>
  <c r="E16" i="12"/>
  <c r="F16" i="12" s="1"/>
  <c r="F983" i="1"/>
  <c r="F1012" i="1"/>
  <c r="E55" i="24" s="1"/>
  <c r="F1003" i="1"/>
  <c r="F974" i="1"/>
  <c r="D57" i="24"/>
  <c r="D47" i="24"/>
  <c r="E7" i="12"/>
  <c r="E34" i="12"/>
  <c r="G1003" i="1"/>
  <c r="G1014" i="1" s="1"/>
  <c r="G1012" i="1"/>
  <c r="G983" i="1"/>
  <c r="G974" i="1"/>
  <c r="F985" i="1" l="1"/>
  <c r="E27" i="24" s="1"/>
  <c r="E47" i="24"/>
  <c r="F1014" i="1"/>
  <c r="E57" i="24" s="1"/>
  <c r="F34" i="12"/>
  <c r="K47" i="12"/>
  <c r="F12" i="12"/>
  <c r="F37" i="12"/>
  <c r="F5" i="12"/>
  <c r="F33" i="12"/>
  <c r="G13" i="24"/>
  <c r="K38" i="12"/>
  <c r="K46" i="12"/>
  <c r="G30" i="24"/>
  <c r="F7" i="12"/>
  <c r="G11" i="24"/>
  <c r="F45" i="12"/>
  <c r="G41" i="24"/>
  <c r="F36" i="12"/>
  <c r="H1003" i="1"/>
  <c r="H974" i="1"/>
  <c r="H1012" i="1"/>
  <c r="H983" i="1"/>
  <c r="I50" i="12"/>
  <c r="E17" i="24"/>
  <c r="E23" i="24"/>
  <c r="D50" i="12"/>
  <c r="F23" i="24"/>
  <c r="F37" i="24"/>
  <c r="G37" i="24" s="1"/>
  <c r="F55" i="24"/>
  <c r="G55" i="24" s="1"/>
  <c r="F47" i="24"/>
  <c r="J50" i="12"/>
  <c r="F17" i="24"/>
  <c r="G985" i="1"/>
  <c r="E50" i="12"/>
  <c r="G47" i="24" l="1"/>
  <c r="F50" i="12"/>
  <c r="G23" i="24"/>
  <c r="G17" i="24"/>
  <c r="K50" i="12"/>
  <c r="H985" i="1"/>
  <c r="H1014" i="1"/>
  <c r="F57" i="24"/>
  <c r="G57" i="24" s="1"/>
  <c r="F27" i="24"/>
  <c r="G27" i="24" s="1"/>
  <c r="J467" i="1"/>
  <c r="J443" i="1"/>
  <c r="K54" i="12" l="1"/>
</calcChain>
</file>

<file path=xl/sharedStrings.xml><?xml version="1.0" encoding="utf-8"?>
<sst xmlns="http://schemas.openxmlformats.org/spreadsheetml/2006/main" count="2512" uniqueCount="745">
  <si>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</si>
  <si>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</si>
  <si>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</si>
  <si>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</si>
  <si>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</si>
  <si>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</si>
  <si>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</si>
  <si>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</si>
  <si>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</si>
  <si>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</si>
  <si>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</si>
  <si>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</si>
  <si>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</si>
  <si>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</si>
  <si>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</si>
  <si>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</si>
  <si>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</si>
  <si>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</si>
  <si>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</si>
  <si>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</si>
  <si>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</si>
  <si>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</si>
  <si>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</si>
  <si>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</si>
  <si>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</si>
  <si>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</si>
  <si>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</si>
  <si>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</si>
  <si>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</si>
  <si>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</si>
  <si>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</si>
  <si>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</si>
  <si>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</si>
  <si>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</si>
  <si>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</si>
  <si>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</si>
  <si>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</si>
  <si>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</si>
  <si>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</si>
  <si>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</si>
  <si>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</si>
  <si>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</si>
  <si>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</si>
  <si>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</si>
  <si>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</si>
  <si>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</si>
  <si>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</si>
  <si>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</si>
  <si>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</si>
  <si>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</si>
  <si>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</si>
  <si>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</si>
  <si>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</si>
  <si>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</si>
  <si>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</si>
  <si>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</si>
  <si>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</si>
  <si>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</si>
  <si>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</si>
  <si>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</si>
  <si>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</si>
  <si>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</si>
  <si>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</si>
  <si>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</si>
  <si>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</si>
  <si>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</si>
  <si>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</si>
  <si>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</si>
  <si>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</si>
  <si>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</si>
  <si>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</si>
  <si>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</si>
  <si>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</si>
  <si>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</si>
  <si>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</si>
  <si>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</si>
  <si>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</si>
  <si>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</si>
  <si>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</si>
  <si>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</si>
  <si>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</si>
  <si>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</si>
  <si>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</si>
  <si>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</si>
  <si>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</si>
  <si>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</si>
  <si>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</si>
  <si>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</si>
  <si>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</si>
  <si>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</si>
  <si>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</si>
  <si>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</si>
  <si>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</si>
  <si>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</si>
  <si>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</si>
  <si>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</si>
  <si>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</si>
  <si>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</si>
  <si>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</si>
  <si>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</si>
  <si>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</si>
  <si>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</si>
  <si>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</si>
  <si>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</si>
  <si>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</si>
  <si>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</si>
  <si>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</si>
  <si>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</si>
  <si>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</si>
  <si>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</si>
  <si>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</si>
  <si>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</si>
  <si>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</si>
  <si>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</si>
  <si>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</si>
  <si>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</si>
  <si>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</si>
  <si>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</si>
  <si>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</si>
  <si>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</si>
  <si>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</si>
  <si>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</si>
  <si>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</si>
  <si>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</si>
  <si>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</si>
  <si>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</si>
  <si>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</si>
  <si>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</si>
  <si>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</si>
  <si>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</si>
  <si>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</si>
  <si>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</si>
  <si>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</si>
  <si>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</si>
  <si>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</si>
  <si>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</si>
  <si>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</si>
  <si>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</si>
  <si>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</si>
  <si>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</si>
  <si>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</si>
  <si>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</si>
  <si>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</si>
  <si>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</si>
  <si>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</si>
  <si>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</si>
  <si>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</si>
  <si>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</si>
  <si>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</si>
  <si>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</si>
  <si>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</si>
  <si>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</si>
  <si>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</si>
  <si>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</si>
  <si>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</si>
  <si>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</si>
  <si>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</si>
  <si>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</si>
  <si>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</si>
  <si>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</si>
  <si>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</si>
  <si>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</si>
  <si>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</si>
  <si>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</si>
  <si>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</si>
  <si>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</si>
  <si>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</si>
  <si>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</si>
  <si>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Megbízási díj (Múlt Ház)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</si>
  <si>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</si>
  <si>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</si>
  <si>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</si>
  <si>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</si>
  <si>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</si>
  <si>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</si>
  <si>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</si>
  <si>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</si>
  <si>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</si>
  <si>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</si>
  <si>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</si>
  <si>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</si>
  <si>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</si>
  <si>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</si>
  <si>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</si>
  <si>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</si>
  <si>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</si>
  <si>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</si>
  <si>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</si>
  <si>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</si>
  <si>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</si>
  <si>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</si>
  <si>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</si>
  <si>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</si>
  <si>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</si>
  <si>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</si>
  <si>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</si>
  <si>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</si>
  <si>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</si>
  <si>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</si>
  <si>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</si>
  <si>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</si>
  <si>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</si>
  <si>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</si>
  <si>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</si>
  <si>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</si>
  <si>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</si>
  <si>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</si>
  <si>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</si>
  <si>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</si>
  <si>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</si>
  <si>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</si>
  <si>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</si>
  <si>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</si>
  <si>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</si>
  <si>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</si>
  <si>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</si>
  <si>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</si>
  <si>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</si>
  <si>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</si>
  <si>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</si>
  <si>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</si>
  <si>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</si>
  <si>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</si>
  <si>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</si>
  <si>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</si>
  <si>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</si>
  <si>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</si>
  <si>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</si>
  <si>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</si>
  <si>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</si>
  <si>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</si>
  <si>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</si>
  <si>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</si>
  <si>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</si>
  <si>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</si>
  <si>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</si>
  <si>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</si>
  <si>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</si>
  <si>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</si>
  <si>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</si>
  <si>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</si>
  <si>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</si>
  <si>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</si>
  <si>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</si>
  <si>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</si>
  <si>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</si>
  <si>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</si>
  <si>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</si>
  <si>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</si>
  <si>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</si>
  <si>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</si>
  <si>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</si>
  <si>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</si>
  <si>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</si>
  <si>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</si>
  <si>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</si>
  <si>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</si>
  <si>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</si>
  <si>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</si>
  <si>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</si>
  <si>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</si>
  <si>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</si>
  <si>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</si>
  <si>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</si>
  <si>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</si>
  <si>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</si>
  <si>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</si>
  <si>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</si>
  <si>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</si>
  <si>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</si>
  <si>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</si>
  <si>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</si>
  <si>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</si>
  <si>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</si>
  <si>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</si>
  <si>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</si>
  <si>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</si>
  <si>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</si>
  <si>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</si>
  <si>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</si>
  <si>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</si>
  <si>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</si>
  <si>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</si>
  <si>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</si>
  <si>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</si>
  <si>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</si>
  <si>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</si>
  <si>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</si>
  <si>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</si>
  <si>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</si>
  <si>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</si>
  <si>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</si>
  <si>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</si>
  <si>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</si>
  <si>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</si>
  <si>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</si>
  <si>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</si>
  <si>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</si>
  <si>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</si>
  <si>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</si>
  <si>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</si>
  <si>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</si>
  <si>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</si>
  <si>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</si>
  <si>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</si>
  <si>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</si>
  <si>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</si>
  <si>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</si>
  <si>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</si>
  <si>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</si>
  <si>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</si>
  <si>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</si>
  <si>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</si>
  <si>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</si>
  <si>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</si>
  <si>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</si>
  <si>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</si>
  <si>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</si>
  <si>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</si>
  <si>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</si>
  <si>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</si>
  <si>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</si>
  <si>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</si>
  <si>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</si>
  <si>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</si>
  <si>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</si>
  <si>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</si>
  <si>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</si>
  <si>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</si>
  <si>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</si>
  <si>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</si>
  <si>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</si>
  <si>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</si>
  <si>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</si>
  <si>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</si>
  <si>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</si>
  <si>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</si>
  <si>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</si>
  <si>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</si>
  <si>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</si>
  <si>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</si>
  <si>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</si>
  <si>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Cafetéria juttatás</t>
  </si>
  <si>
    <t>szemüveg</t>
  </si>
  <si>
    <t>alpolgármester 104700Ft/hó</t>
  </si>
  <si>
    <t>5fő képviselő 38000Ft/fő/hó</t>
  </si>
  <si>
    <t>védőnő területi pótlék 18750 Ftx12hó</t>
  </si>
  <si>
    <t>76803Ft/hó</t>
  </si>
  <si>
    <t>Utcai fásítás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</si>
  <si>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</si>
  <si>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</si>
  <si>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</si>
  <si>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</si>
  <si>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</si>
  <si>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</si>
  <si>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</si>
  <si>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</si>
  <si>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</si>
  <si>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</si>
  <si>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</si>
  <si>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</si>
  <si>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</si>
  <si>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</si>
  <si>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</si>
  <si>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</si>
  <si>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</si>
  <si>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</si>
  <si>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</si>
  <si>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</si>
  <si>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</si>
  <si>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</si>
  <si>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</si>
  <si>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</si>
  <si>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</si>
  <si>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</si>
  <si>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</si>
  <si>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091141</t>
  </si>
  <si>
    <t>055131</t>
  </si>
  <si>
    <t>09741</t>
  </si>
  <si>
    <t>0511101</t>
  </si>
  <si>
    <t>0511131</t>
  </si>
  <si>
    <t>05481</t>
  </si>
  <si>
    <t>Helyi adó bevételek</t>
  </si>
  <si>
    <t>Egyéb községi ünnepk</t>
  </si>
  <si>
    <t xml:space="preserve">Alapilletmény </t>
  </si>
  <si>
    <t>Térítési díj átvállalás iskola</t>
  </si>
  <si>
    <t>Közbeszerzés lefolytatása</t>
  </si>
  <si>
    <t>09251</t>
  </si>
  <si>
    <t>072111 Egészségügyi alapellátás infrastruktúrális fejlesztése TOP-4.1.1 pályázat</t>
  </si>
  <si>
    <t xml:space="preserve">Háziorvosi rendelő fejlesztés 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</si>
  <si>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</si>
  <si>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</si>
  <si>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</si>
  <si>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</si>
  <si>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</si>
  <si>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</si>
  <si>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</si>
  <si>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</si>
  <si>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</si>
  <si>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104037 Intézményen kívüli gyermekétkeztetés</t>
  </si>
  <si>
    <t>Méhnyakrák szűrés költségtérítés</t>
  </si>
  <si>
    <t>Könyv,napilap beszerzés</t>
  </si>
  <si>
    <t>Helyi újság nyomtatás</t>
  </si>
  <si>
    <t>50000Ft/hó</t>
  </si>
  <si>
    <t>31500Ft/hó</t>
  </si>
  <si>
    <t>Gyepmesteri szolgáltatás</t>
  </si>
  <si>
    <t>Szakmai anyagok</t>
  </si>
  <si>
    <t>Szakkörök,játszóházak, klubok működéséhez, díszítő anyagok</t>
  </si>
  <si>
    <t>Terítők,poharak,tányérak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</si>
  <si>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</si>
  <si>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</si>
  <si>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</si>
  <si>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</si>
  <si>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</si>
  <si>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</si>
  <si>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</si>
  <si>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</si>
  <si>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</si>
  <si>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</si>
  <si>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</si>
  <si>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</si>
  <si>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</si>
  <si>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</si>
  <si>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</si>
  <si>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</si>
  <si>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</si>
  <si>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</si>
  <si>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</si>
  <si>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</si>
  <si>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</si>
  <si>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097433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</si>
  <si>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</si>
  <si>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</si>
  <si>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</si>
  <si>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</si>
  <si>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</si>
  <si>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</si>
  <si>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</si>
  <si>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</si>
  <si>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</si>
  <si>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</si>
  <si>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</si>
  <si>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</si>
  <si>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</si>
  <si>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</si>
  <si>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</si>
  <si>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</si>
  <si>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</si>
  <si>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</si>
  <si>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</si>
  <si>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Karbantartási, egyéb anyag</t>
  </si>
  <si>
    <t>Eseti nevelési segély/iskoláztatási támogatás/</t>
  </si>
  <si>
    <t>20000Ft/hó</t>
  </si>
  <si>
    <t>10800Ft/hó</t>
  </si>
  <si>
    <t>B.keresztúr Alapszolg.Közp.előző évi elsz.</t>
  </si>
  <si>
    <t>10800Ft/fő/hó</t>
  </si>
  <si>
    <t>07.01-09.30-ig 100000Ft/hó</t>
  </si>
  <si>
    <t>Hész, településarculati kézikönyv</t>
  </si>
  <si>
    <t>Tánccsoport ruhák versenyre</t>
  </si>
  <si>
    <t>Gázdíj</t>
  </si>
  <si>
    <t>Szoc.hozzájár.adó</t>
  </si>
  <si>
    <t>KIADÁS</t>
  </si>
  <si>
    <t>BEVÉTEL</t>
  </si>
  <si>
    <t>631-re</t>
  </si>
  <si>
    <t>Összesen</t>
  </si>
  <si>
    <t>074031</t>
  </si>
  <si>
    <t>074032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</si>
  <si>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</si>
  <si>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</si>
  <si>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</si>
  <si>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</si>
  <si>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</si>
  <si>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</si>
  <si>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</si>
  <si>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</si>
  <si>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</si>
  <si>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</si>
  <si>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</si>
  <si>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</si>
  <si>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Hivatali épület felújítás nem pályázati tételek</t>
  </si>
  <si>
    <t>Megbízási djí</t>
  </si>
  <si>
    <t>053413</t>
  </si>
  <si>
    <t>Kiküldetés</t>
  </si>
  <si>
    <t>Üzemanyag beszerzés Mazda  (üzembentartó)</t>
  </si>
  <si>
    <t>Mazda biztosítás</t>
  </si>
  <si>
    <t>színpadfedés és fénytechnika bérlés  4 alkalomra</t>
  </si>
  <si>
    <t>Hangosítás éves kisrendezvények, ünnepek</t>
  </si>
  <si>
    <t>Hangtechnika bérlése 6 alkalomra</t>
  </si>
  <si>
    <t>világítás korszerűsítés tanácskozó terem</t>
  </si>
  <si>
    <t>Mazda egyéb költség</t>
  </si>
  <si>
    <t xml:space="preserve">  - Közös Hivatal támogatás</t>
  </si>
  <si>
    <t xml:space="preserve">  - Marcali kistérségi hozzájárulás</t>
  </si>
  <si>
    <t xml:space="preserve">  - Orvosi ügyelet Keszthely hozzájárulás</t>
  </si>
  <si>
    <t xml:space="preserve">  - Balatonszentgyörgy óvoda működési támogatás</t>
  </si>
  <si>
    <t xml:space="preserve">  - Jelzőrendzser pénz átadás Marcali</t>
  </si>
  <si>
    <t>Működési célú pénz átadás ÁHT-n kívülre összesen</t>
  </si>
  <si>
    <t xml:space="preserve">  - Polgármesteri keret támogatásra</t>
  </si>
  <si>
    <t xml:space="preserve">  - Településüzemeltetési KFT-nek átadott pénz működésre</t>
  </si>
  <si>
    <t xml:space="preserve">  - Civil szervezetek támogatása, egyesületi tagdíjak</t>
  </si>
  <si>
    <t xml:space="preserve">  - Sport egyesület támogatás</t>
  </si>
  <si>
    <t>Támogatásértékű működési kiadás összesen</t>
  </si>
  <si>
    <t>Támogatásértékű működési bevétel összesen</t>
  </si>
  <si>
    <t xml:space="preserve">  - Előző évi elszámolás Közös Hivatal</t>
  </si>
  <si>
    <t xml:space="preserve">  - Humán kapacitás fejlesztése pályázati bevétel</t>
  </si>
  <si>
    <t xml:space="preserve">  - Alapszolgáltatási Központ előző évi elszámolás</t>
  </si>
  <si>
    <t xml:space="preserve">  - MEP-től átvett pénz védőnői szolgálat működésre</t>
  </si>
  <si>
    <t xml:space="preserve">  - Munkaügyi hivataltól átvett pénz közmunkára</t>
  </si>
  <si>
    <t>Támogatásértékű felhalmozási bevétel összesen</t>
  </si>
  <si>
    <t xml:space="preserve">Pályázati támogatás </t>
  </si>
  <si>
    <t xml:space="preserve">  - B.berény-B.szentgyörgy-Vörs kerékpárút pályázati támogatás</t>
  </si>
  <si>
    <t>Cofog</t>
  </si>
  <si>
    <t>Szakfeladat</t>
  </si>
  <si>
    <t>082044 Könyvtári szolgáltatások  50%</t>
  </si>
  <si>
    <t>082044</t>
  </si>
  <si>
    <t>082091</t>
  </si>
  <si>
    <t>Felosztási arány</t>
  </si>
  <si>
    <t>018030 Önkormányzatok igazgatási tevékenysége</t>
  </si>
  <si>
    <t>0911311</t>
  </si>
  <si>
    <t>0911321</t>
  </si>
  <si>
    <t>Közmunkás alapbér</t>
  </si>
  <si>
    <t>0660020 GINOP pályázat 2020.03.16-2021.03.15.</t>
  </si>
  <si>
    <t>Kamerarendszer karbantartás</t>
  </si>
  <si>
    <t>Kis értékű tárgyi eszköz (chip leolvasó, telefon, székek, villanyóra szekrény)</t>
  </si>
  <si>
    <t>Riasztó karbantartás, felügyelet</t>
  </si>
  <si>
    <t>062020 Magyar Falu program utak felújítása Béke, Kodály utca</t>
  </si>
  <si>
    <t>Idegenforgalmi adóhoz kapcsolódó kiegészítő támogatás</t>
  </si>
  <si>
    <t>Alapbér</t>
  </si>
  <si>
    <t>Informatikai szolgáltatás</t>
  </si>
  <si>
    <t>Beruházás áfa</t>
  </si>
  <si>
    <t>55 év felettiek karácsonyi támogatása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</si>
  <si>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</si>
  <si>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</si>
  <si>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</si>
  <si>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</si>
  <si>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</si>
  <si>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1198főx10Ft=11980Ft</t>
  </si>
  <si>
    <t xml:space="preserve">1198főx68Ftx12hó=977568 </t>
  </si>
  <si>
    <t>1198főx200Ft=239600Ft</t>
  </si>
  <si>
    <t>18513Ft</t>
  </si>
  <si>
    <t>066020 Balatonberényi Naturista strand fejlesztése III.ütem Kisfaludy2030 pályázat</t>
  </si>
  <si>
    <t>Vitorlás utca út, járda tervezése</t>
  </si>
  <si>
    <t>Kossuth téri buszforduló tervezése</t>
  </si>
  <si>
    <t>Dologi kiadások (Tájékoztatás, projektmenedzsment, dokumentáció)</t>
  </si>
  <si>
    <t>Dologi kiadások (Tájékoztatás, nyilvánosság)</t>
  </si>
  <si>
    <t>Horvátországi földrengés károsultjainak megsegítése</t>
  </si>
  <si>
    <t>3fő külső bizottsági tag 17000Ft/fő/hó</t>
  </si>
  <si>
    <t>041233 Hosszabb időtartamú közfoglalkoztatás 2020.03.16-2021.02.28.</t>
  </si>
  <si>
    <t>041233 Hosszabb időtartamú közfoglalkoztatás 2020.03.16-2021.06.28.</t>
  </si>
  <si>
    <t>Varga Paméla 2021.03.31-ig</t>
  </si>
  <si>
    <t>Alapbér 1 fő pályázat GINOP</t>
  </si>
  <si>
    <t>Betegszabadság (GINOP)</t>
  </si>
  <si>
    <t>12hóx10000Ft</t>
  </si>
  <si>
    <t>2019.01.01-től új szerződés növelni inflációval (infláció mértéke 3,3%)</t>
  </si>
  <si>
    <t>71582Ft/hó</t>
  </si>
  <si>
    <t>21474Ft/hó</t>
  </si>
  <si>
    <t>Cafeteria</t>
  </si>
  <si>
    <t>Munkáltatót terhelő szja</t>
  </si>
  <si>
    <t>Ügyleti kamat befizetése</t>
  </si>
  <si>
    <t>lang teszt 50e,szakmai kisértékű 50e</t>
  </si>
  <si>
    <t>Egyéb tárgyi eszközök</t>
  </si>
  <si>
    <t>40000/alkalom</t>
  </si>
  <si>
    <t>számítógép, monitor, nyomtató</t>
  </si>
  <si>
    <t>Játszóterek időszakos felülvizsgálata</t>
  </si>
  <si>
    <t>Naturista strand 1 eszköz, Strand 12 eszköz, Hivatal parkoló 9 eszköz, Óvoda 7 eszköz</t>
  </si>
  <si>
    <t>gyógyszertár x-doki program rendszerfelügyelet</t>
  </si>
  <si>
    <t>Internet szolgáltatás strandok, viharjelző, telefondíj, domain név fenntartás</t>
  </si>
  <si>
    <t>Magyar Falu program Béke, Kodály utca felújítás</t>
  </si>
  <si>
    <t>Naturista strand fejlesztés Kisfaludy pályázat  III. ütem</t>
  </si>
  <si>
    <t>MFP Faluházak felújítása</t>
  </si>
  <si>
    <t>GINOP pályázat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</si>
  <si>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</si>
  <si>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</si>
  <si>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</si>
  <si>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</si>
  <si>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</si>
  <si>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</si>
  <si>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</si>
  <si>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</si>
  <si>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</si>
  <si>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</si>
  <si>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45000/név</t>
  </si>
  <si>
    <t>0916333</t>
  </si>
  <si>
    <t>tervezve átvett pénzként, mert eredeti előirányzatban nem lehet állami támogatás</t>
  </si>
  <si>
    <t>04.01-től + 1 fő</t>
  </si>
  <si>
    <t>1198főx245Ft=293510Ft</t>
  </si>
  <si>
    <t>Tartalék</t>
  </si>
  <si>
    <t>Kötelezettséggel terhelt maradvány</t>
  </si>
  <si>
    <t>Magyar Falu program Béke, Kodály utca felúj</t>
  </si>
  <si>
    <t>Kötelezettséggel terhelt maradvány összesen</t>
  </si>
  <si>
    <t>59084</t>
  </si>
  <si>
    <t>2021.évi költségvetés részletezés</t>
  </si>
  <si>
    <t xml:space="preserve">  - Iparűzési adóhoz kapcsolódó kiegészítés</t>
  </si>
  <si>
    <t xml:space="preserve">  - Idegenforgalmi adóhoz kapcsolódó kiegészítő támogatás</t>
  </si>
  <si>
    <t>Jubileumi jutalom</t>
  </si>
  <si>
    <t>új szerződés 2019.01.01-2028.12.31-ig felújítás beszámítással tervezni felújításként</t>
  </si>
  <si>
    <t>Tervezési költségek</t>
  </si>
  <si>
    <t>elemi kár, katasztrófa esetén</t>
  </si>
  <si>
    <t>25 éves jubileumi jutalom</t>
  </si>
  <si>
    <t>Vizisport Egyesület támogatás</t>
  </si>
  <si>
    <t xml:space="preserve">2021. évi eredeti költségvetés </t>
  </si>
  <si>
    <t>2021.évi költségvetés módosítás</t>
  </si>
  <si>
    <t xml:space="preserve">2021.évi módosított költségvetés </t>
  </si>
  <si>
    <t>2021.évi tényleges teljesítés</t>
  </si>
  <si>
    <t>Teljesítés       %-a</t>
  </si>
  <si>
    <t>Szabad maradvány (178110-59084)</t>
  </si>
  <si>
    <t>Ft</t>
  </si>
  <si>
    <t>Kiszámlázott szolg. Áfa********Ft-ban 3640326 Ft</t>
  </si>
  <si>
    <t>Maradvány ig.vétel (felhalmozási)********Ft-ban 178110674 Ft</t>
  </si>
  <si>
    <t>Könyvelni Ft-ban</t>
  </si>
  <si>
    <t>Lakott külterülettel kapcs.fel.******48 450 Ft</t>
  </si>
  <si>
    <t>Zöldterület gazdálkodással kapcsolatos feladat******5 581 800 Ft</t>
  </si>
  <si>
    <t>Közvilágítás fenntartás támogatás********10 624 000 Ft</t>
  </si>
  <si>
    <t>Köztemető fenntartás támogatás******100 000 Ft</t>
  </si>
  <si>
    <t>Közutak fenntartásának támogatása*******4 176 800 Ft</t>
  </si>
  <si>
    <t>Egyéb önkormányzati feladat*********8 000 000 Ft</t>
  </si>
  <si>
    <t>Kistelepülések szociális feladatainak támogatása******10 165 523 Ft</t>
  </si>
  <si>
    <t>2021.évi állami támogatás megelőlegezés vissza*****1 653 308 Ft</t>
  </si>
  <si>
    <t>Rászoruló gyermekek szünidei étkeztetése*******36 480 Ft</t>
  </si>
  <si>
    <t>Nyilvános könyvtári ellátás és közművelődés támogatása********2 599 660 Ft</t>
  </si>
  <si>
    <t>Iparűzési adóhoz kapcsolódó kiegészítés******8 999 595 Ft</t>
  </si>
  <si>
    <t>Azonosító: 3/2021.(III.5.) rendelet</t>
  </si>
  <si>
    <t>Iratkezelési azonosító: I/1357/2021.</t>
  </si>
  <si>
    <t>Művelődési Ház, Könyvtár</t>
  </si>
  <si>
    <t>0511061</t>
  </si>
  <si>
    <t>Toner, tintapatron</t>
  </si>
  <si>
    <t>Egyéb bevétel</t>
  </si>
  <si>
    <t>Áfa visszatérülés</t>
  </si>
  <si>
    <t>09653</t>
  </si>
  <si>
    <t>09533</t>
  </si>
  <si>
    <t>Jármű értékesítés</t>
  </si>
  <si>
    <t>058934</t>
  </si>
  <si>
    <t>Elszámolás utáni visszafizetés</t>
  </si>
  <si>
    <t>05643</t>
  </si>
  <si>
    <t>05673</t>
  </si>
  <si>
    <t>Kis értékű tárgyi eszköz (Hűtőszekrény, oximéter)</t>
  </si>
  <si>
    <t>Turisztikai Egyesület támogatás (Hamvas Béla kilátó)</t>
  </si>
  <si>
    <t>Veszprém-Balaton Régió Kult.Közal. Tám.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</si>
  <si>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</si>
  <si>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</si>
  <si>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</si>
  <si>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</si>
  <si>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</si>
  <si>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</si>
  <si>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</si>
  <si>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</si>
  <si>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</si>
  <si>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</si>
  <si>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Intézményi gyermekétkeztetés üzemeltetési támogatás</t>
  </si>
  <si>
    <t>Intézményi gyermekétkeztetés bér támogatás</t>
  </si>
  <si>
    <t>Iparűzési adóhoz kapcsolódó kiegészítő támogatás</t>
  </si>
  <si>
    <t>091161</t>
  </si>
  <si>
    <t>Előző évi elszámolás (2020.4. név idegenforgalmi adó)</t>
  </si>
  <si>
    <t>053523</t>
  </si>
  <si>
    <t>09523</t>
  </si>
  <si>
    <t>Ingatlan értékesítés 653/1 hrsz</t>
  </si>
  <si>
    <t xml:space="preserve">                                                                                                                                                                                                            </t>
  </si>
  <si>
    <t>Igazgatási szolgáltatási díj</t>
  </si>
  <si>
    <t>Igazgatási szolg. Díj</t>
  </si>
  <si>
    <t>Szociális hozzájárulási adó (diákmunka)</t>
  </si>
  <si>
    <t>05111331</t>
  </si>
  <si>
    <t>Szabadság megváltás</t>
  </si>
  <si>
    <t>0511021</t>
  </si>
  <si>
    <t>Jutalom (Veszélyhelyzet miatt)</t>
  </si>
  <si>
    <t>Alapbér (Diákmunka)</t>
  </si>
  <si>
    <t>062020 Magyar Falu program Erkel Ferenc utca felújítás</t>
  </si>
  <si>
    <t>0925331</t>
  </si>
  <si>
    <t>Elszámolás utáni visszaérkezett összeg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</si>
  <si>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</si>
  <si>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</si>
  <si>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</si>
  <si>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</si>
  <si>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>053123</t>
  </si>
  <si>
    <t>Anyag</t>
  </si>
  <si>
    <t xml:space="preserve">Dologi kiadások </t>
  </si>
  <si>
    <t>018010 Helyi önkormányzatok felhalmozási célú kiegészítő támogatása BMÖFT/6-8/2021 - Kossuth Lajos utca járda felújítás</t>
  </si>
  <si>
    <t>09213</t>
  </si>
  <si>
    <t>042120 Örökségünk és értékeink Balatonberényben HUNG-2021/7128</t>
  </si>
  <si>
    <t>Kadarkút település viharkár támogatás</t>
  </si>
  <si>
    <t>Diákmunka bér támogatás Munkaügyi Hivataltól</t>
  </si>
  <si>
    <t>094113</t>
  </si>
  <si>
    <t xml:space="preserve">Alapilletmény, alapbér </t>
  </si>
  <si>
    <t>Szociális hozzájárulási adó (GINOP)</t>
  </si>
  <si>
    <t>Petőfi utca pályázati költségei</t>
  </si>
  <si>
    <t>MFP Erkel utca felújítás</t>
  </si>
  <si>
    <t>MFP Műv. Ház felújítás</t>
  </si>
  <si>
    <t>Felhalmozási célú önkormányzati támogatás</t>
  </si>
  <si>
    <t>Kis érétkű tárgyi eszköz</t>
  </si>
  <si>
    <t xml:space="preserve">Kis ért.informatikai eszköz </t>
  </si>
  <si>
    <t>05841</t>
  </si>
  <si>
    <t>Pályázati elszámolás</t>
  </si>
  <si>
    <t>062020 MFP-OJKJF/2021 Óvodai játszóudvar és közterületi játszótér fejlesztése - 2021</t>
  </si>
  <si>
    <t>066020 "Veszprém-Balaton 2023 EKF program" Múltház felújítás</t>
  </si>
  <si>
    <t>097534</t>
  </si>
  <si>
    <t>055373</t>
  </si>
  <si>
    <t>Nemzeti ünnepek fellépés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</si>
  <si>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</si>
  <si>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</si>
  <si>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</si>
  <si>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</si>
  <si>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</si>
  <si>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</si>
  <si>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082092 Közművelődési hagyományos közösségi kulturális értékek gondozása (Balatonberény Falunap, szezonnyitó)</t>
  </si>
  <si>
    <t>Közművelődési hagyományos közösségi kulturális értékek gondozása</t>
  </si>
  <si>
    <t>2021. évi beszámoló</t>
  </si>
  <si>
    <t>Bérleti díj</t>
  </si>
  <si>
    <t>Karbantartás</t>
  </si>
  <si>
    <t>094071</t>
  </si>
  <si>
    <t>053213</t>
  </si>
  <si>
    <t>053363</t>
  </si>
  <si>
    <t>053343</t>
  </si>
  <si>
    <t>053361</t>
  </si>
  <si>
    <t>Pályázati dokumentáció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</si>
  <si>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</si>
  <si>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</si>
  <si>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</si>
  <si>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</si>
  <si>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</si>
  <si>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</si>
  <si>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</si>
  <si>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</si>
  <si>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</si>
  <si>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</si>
  <si>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</si>
  <si>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</si>
  <si>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</si>
  <si>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</si>
  <si>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Egyéb rendezvény, 900 éves évforduló</t>
  </si>
  <si>
    <t>Csicsergő félsziget, tanösvény létesítése</t>
  </si>
  <si>
    <t>Geotechnikai vizsgálat</t>
  </si>
  <si>
    <t>Szakmérnöki nyilatkozat</t>
  </si>
  <si>
    <t>05623</t>
  </si>
  <si>
    <t>Tervdokumentáció</t>
  </si>
  <si>
    <t>Madárles kiviteli terv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</si>
  <si>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</si>
  <si>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</si>
  <si>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</si>
  <si>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</si>
  <si>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</si>
  <si>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</si>
  <si>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</si>
  <si>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</si>
  <si>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</si>
  <si>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</si>
  <si>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2021. évi pénzügyi teljesítés</t>
  </si>
  <si>
    <t>2021.évi pénzügyi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</si>
</sst>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color indexed="10"/>
      <name val="Arial CE"/>
      <charset val="238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2" fontId="2" fillId="0" borderId="0" xfId="0" applyNumberFormat="1" applyFont="1" applyFill="1" applyBorder="1"/>
    <xf numFmtId="0" fontId="15" fillId="0" borderId="0" xfId="0" applyFont="1" applyFill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9" fillId="0" borderId="0" xfId="0" applyFont="1" applyFill="1" applyBorder="1"/>
    <xf numFmtId="2" fontId="19" fillId="0" borderId="0" xfId="0" applyNumberFormat="1" applyFont="1" applyFill="1" applyBorder="1"/>
    <xf numFmtId="3" fontId="19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/>
    </xf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left" wrapText="1"/>
    </xf>
    <xf numFmtId="3" fontId="20" fillId="0" borderId="4" xfId="0" applyNumberFormat="1" applyFont="1" applyFill="1" applyBorder="1" applyAlignment="1"/>
    <xf numFmtId="3" fontId="20" fillId="0" borderId="0" xfId="0" applyNumberFormat="1" applyFont="1" applyFill="1" applyAlignment="1"/>
    <xf numFmtId="3" fontId="21" fillId="0" borderId="4" xfId="0" applyNumberFormat="1" applyFont="1" applyFill="1" applyBorder="1"/>
    <xf numFmtId="3" fontId="21" fillId="0" borderId="0" xfId="0" applyNumberFormat="1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/>
    <xf numFmtId="0" fontId="1" fillId="0" borderId="3" xfId="0" applyFont="1" applyFill="1" applyBorder="1"/>
    <xf numFmtId="9" fontId="15" fillId="0" borderId="0" xfId="0" applyNumberFormat="1" applyFont="1" applyFill="1" applyBorder="1"/>
    <xf numFmtId="1" fontId="15" fillId="0" borderId="1" xfId="0" applyNumberFormat="1" applyFont="1" applyFill="1" applyBorder="1"/>
    <xf numFmtId="0" fontId="15" fillId="0" borderId="0" xfId="0" applyFont="1" applyFill="1" applyAlignment="1"/>
    <xf numFmtId="49" fontId="1" fillId="0" borderId="0" xfId="0" applyNumberFormat="1" applyFont="1" applyFill="1" applyBorder="1" applyAlignment="1">
      <alignment horizontal="right"/>
    </xf>
    <xf numFmtId="10" fontId="2" fillId="0" borderId="1" xfId="0" applyNumberFormat="1" applyFont="1" applyFill="1" applyBorder="1"/>
    <xf numFmtId="10" fontId="2" fillId="0" borderId="0" xfId="0" applyNumberFormat="1" applyFont="1" applyFill="1" applyBorder="1"/>
    <xf numFmtId="3" fontId="2" fillId="0" borderId="3" xfId="0" applyNumberFormat="1" applyFont="1" applyFill="1" applyBorder="1"/>
    <xf numFmtId="3" fontId="5" fillId="0" borderId="3" xfId="0" applyNumberFormat="1" applyFont="1" applyFill="1" applyBorder="1"/>
    <xf numFmtId="49" fontId="15" fillId="0" borderId="0" xfId="0" applyNumberFormat="1" applyFont="1" applyFill="1" applyBorder="1" applyAlignment="1">
      <alignment horizontal="left"/>
    </xf>
    <xf numFmtId="1" fontId="15" fillId="0" borderId="0" xfId="0" applyNumberFormat="1" applyFont="1" applyFill="1" applyBorder="1"/>
    <xf numFmtId="0" fontId="9" fillId="0" borderId="0" xfId="0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0" xfId="0" applyFont="1" applyFill="1"/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/>
    <xf numFmtId="3" fontId="5" fillId="0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4" fillId="0" borderId="1" xfId="0" applyFont="1" applyFill="1" applyBorder="1" applyAlignment="1">
      <alignment wrapText="1"/>
    </xf>
    <xf numFmtId="10" fontId="2" fillId="0" borderId="3" xfId="0" applyNumberFormat="1" applyFont="1" applyFill="1" applyBorder="1"/>
    <xf numFmtId="3" fontId="2" fillId="0" borderId="5" xfId="0" applyNumberFormat="1" applyFont="1" applyFill="1" applyBorder="1"/>
    <xf numFmtId="3" fontId="2" fillId="0" borderId="2" xfId="0" applyNumberFormat="1" applyFont="1" applyFill="1" applyBorder="1"/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0" borderId="5" xfId="0" applyNumberFormat="1" applyFont="1" applyFill="1" applyBorder="1"/>
    <xf numFmtId="0" fontId="14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10" fontId="2" fillId="0" borderId="6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3"/>
  <dimension ref="A1:K55"/>
  <sheetViews>
    <sheetView zoomScaleNormal="100" workbookViewId="0">
      <selection activeCell="A3" sqref="A3"/>
    </sheetView>
  </sheetViews>
  <sheetFormatPr defaultColWidth="9.109375" defaultRowHeight="10.199999999999999" x14ac:dyDescent="0.2"/>
  <cols>
    <col min="1" max="1" width="35.5546875" style="135" customWidth="1"/>
    <col min="2" max="11" width="12.5546875" style="10" customWidth="1"/>
    <col min="12" max="16384" width="9.109375" style="10"/>
  </cols>
  <sheetData>
    <row r="1" spans="1:11" ht="12.6" customHeight="1" x14ac:dyDescent="0.2">
      <c r="A1" s="144" t="s">
        <v>112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.6" customHeight="1" x14ac:dyDescent="0.2">
      <c r="A2" s="144" t="s">
        <v>744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x14ac:dyDescent="0.2">
      <c r="A3" s="126"/>
      <c r="B3" s="141" t="s">
        <v>461</v>
      </c>
      <c r="C3" s="141"/>
      <c r="D3" s="141"/>
      <c r="E3" s="141"/>
      <c r="F3" s="142"/>
      <c r="G3" s="143" t="s">
        <v>462</v>
      </c>
      <c r="H3" s="141"/>
      <c r="I3" s="141"/>
      <c r="J3" s="141"/>
      <c r="K3" s="141"/>
    </row>
    <row r="4" spans="1:11" s="127" customFormat="1" ht="36" customHeight="1" x14ac:dyDescent="0.2">
      <c r="A4" s="126" t="s">
        <v>8</v>
      </c>
      <c r="B4" s="31" t="s">
        <v>599</v>
      </c>
      <c r="C4" s="31" t="s">
        <v>600</v>
      </c>
      <c r="D4" s="31" t="s">
        <v>601</v>
      </c>
      <c r="E4" s="31" t="s">
        <v>602</v>
      </c>
      <c r="F4" s="31" t="s">
        <v>603</v>
      </c>
      <c r="G4" s="31" t="s">
        <v>599</v>
      </c>
      <c r="H4" s="31" t="s">
        <v>600</v>
      </c>
      <c r="I4" s="31" t="s">
        <v>601</v>
      </c>
      <c r="J4" s="31" t="s">
        <v>602</v>
      </c>
      <c r="K4" s="31" t="s">
        <v>603</v>
      </c>
    </row>
    <row r="5" spans="1:11" ht="11.4" customHeight="1" x14ac:dyDescent="0.2">
      <c r="A5" s="128" t="s">
        <v>201</v>
      </c>
      <c r="B5" s="9">
        <f>(Önkormányzat!D17)</f>
        <v>4486</v>
      </c>
      <c r="C5" s="9">
        <f>(Önkormányzat!E17)</f>
        <v>0</v>
      </c>
      <c r="D5" s="9">
        <f>(Önkormányzat!F17)</f>
        <v>4486</v>
      </c>
      <c r="E5" s="9">
        <f>(Önkormányzat!G17)</f>
        <v>2594</v>
      </c>
      <c r="F5" s="129">
        <f>E5/D5</f>
        <v>0.57824342398573336</v>
      </c>
      <c r="G5" s="130"/>
      <c r="H5" s="9"/>
      <c r="I5" s="9"/>
      <c r="J5" s="9"/>
      <c r="K5" s="9"/>
    </row>
    <row r="6" spans="1:11" ht="11.4" customHeight="1" x14ac:dyDescent="0.2">
      <c r="A6" s="128" t="s">
        <v>473</v>
      </c>
      <c r="B6" s="9">
        <f>(Önkormányzat!D28)</f>
        <v>131452</v>
      </c>
      <c r="C6" s="9">
        <f>(Önkormányzat!E28)</f>
        <v>0</v>
      </c>
      <c r="D6" s="9">
        <f>(Önkormányzat!F28)</f>
        <v>131452</v>
      </c>
      <c r="E6" s="9">
        <f>(Önkormányzat!G28)</f>
        <v>104347</v>
      </c>
      <c r="F6" s="129">
        <f t="shared" ref="F6:F50" si="0">E6/D6</f>
        <v>0.79380306119343946</v>
      </c>
      <c r="G6" s="9">
        <f>(Önkormányzat!D35)</f>
        <v>129195</v>
      </c>
      <c r="H6" s="9">
        <f>(Önkormányzat!E35)</f>
        <v>0</v>
      </c>
      <c r="I6" s="9">
        <f>(Önkormányzat!F35)</f>
        <v>129195</v>
      </c>
      <c r="J6" s="9">
        <f>(Önkormányzat!G35)</f>
        <v>113697</v>
      </c>
      <c r="K6" s="113">
        <f>J6/I6</f>
        <v>0.88004179728317655</v>
      </c>
    </row>
    <row r="7" spans="1:11" ht="11.4" customHeight="1" x14ac:dyDescent="0.2">
      <c r="A7" s="128" t="s">
        <v>99</v>
      </c>
      <c r="B7" s="9">
        <f>SUM(Önkormányzat!D72+Önkormányzat!D79)</f>
        <v>14635</v>
      </c>
      <c r="C7" s="9">
        <f>SUM(Önkormányzat!E72+Önkormányzat!E79)</f>
        <v>0</v>
      </c>
      <c r="D7" s="9">
        <f>SUM(Önkormányzat!F72+Önkormányzat!F79)</f>
        <v>14635</v>
      </c>
      <c r="E7" s="9">
        <f>SUM(Önkormányzat!G72+Önkormányzat!G79)</f>
        <v>12717</v>
      </c>
      <c r="F7" s="129">
        <f t="shared" si="0"/>
        <v>0.86894431158182439</v>
      </c>
      <c r="G7" s="130">
        <f>Önkormányzat!D114</f>
        <v>4509</v>
      </c>
      <c r="H7" s="130">
        <f>Önkormányzat!E114</f>
        <v>0</v>
      </c>
      <c r="I7" s="130">
        <f>Önkormányzat!F114</f>
        <v>4509</v>
      </c>
      <c r="J7" s="130">
        <f>Önkormányzat!G114</f>
        <v>4509</v>
      </c>
      <c r="K7" s="113">
        <f t="shared" ref="K7:K50" si="1">J7/I7</f>
        <v>1</v>
      </c>
    </row>
    <row r="8" spans="1:11" ht="11.4" customHeight="1" x14ac:dyDescent="0.2">
      <c r="A8" s="128" t="s">
        <v>579</v>
      </c>
      <c r="B8" s="9">
        <f>(Önkormányzat!D107)</f>
        <v>1479</v>
      </c>
      <c r="C8" s="9">
        <f>(Önkormányzat!E107)</f>
        <v>0</v>
      </c>
      <c r="D8" s="9">
        <f>(Önkormányzat!F107)</f>
        <v>1479</v>
      </c>
      <c r="E8" s="9">
        <f>(Önkormányzat!G107)</f>
        <v>0</v>
      </c>
      <c r="F8" s="129">
        <f t="shared" si="0"/>
        <v>0</v>
      </c>
      <c r="G8" s="9"/>
      <c r="H8" s="9"/>
      <c r="I8" s="9"/>
      <c r="J8" s="9"/>
      <c r="K8" s="113"/>
    </row>
    <row r="9" spans="1:11" ht="14.25" customHeight="1" x14ac:dyDescent="0.2">
      <c r="A9" s="128" t="s">
        <v>100</v>
      </c>
      <c r="B9" s="9">
        <f>(Önkormányzat!D127)</f>
        <v>24766</v>
      </c>
      <c r="C9" s="9">
        <f>(Önkormányzat!E127)</f>
        <v>347</v>
      </c>
      <c r="D9" s="9">
        <f>(Önkormányzat!F127)</f>
        <v>25113</v>
      </c>
      <c r="E9" s="9">
        <f>(Önkormányzat!G127)</f>
        <v>22972</v>
      </c>
      <c r="F9" s="129">
        <f t="shared" si="0"/>
        <v>0.91474535101341936</v>
      </c>
      <c r="G9" s="9"/>
      <c r="H9" s="9"/>
      <c r="I9" s="9"/>
      <c r="J9" s="9"/>
      <c r="K9" s="113"/>
    </row>
    <row r="10" spans="1:11" ht="13.5" customHeight="1" x14ac:dyDescent="0.2">
      <c r="A10" s="128" t="s">
        <v>219</v>
      </c>
      <c r="B10" s="9">
        <f>(Önkormányzat!D138)</f>
        <v>318</v>
      </c>
      <c r="C10" s="9">
        <f>(Önkormányzat!E138)</f>
        <v>0</v>
      </c>
      <c r="D10" s="9">
        <f>(Önkormányzat!F138)</f>
        <v>318</v>
      </c>
      <c r="E10" s="9">
        <f>(Önkormányzat!G138)</f>
        <v>66</v>
      </c>
      <c r="F10" s="129">
        <f t="shared" si="0"/>
        <v>0.20754716981132076</v>
      </c>
      <c r="G10" s="9"/>
      <c r="H10" s="9"/>
      <c r="I10" s="9"/>
      <c r="J10" s="9"/>
      <c r="K10" s="113"/>
    </row>
    <row r="11" spans="1:11" ht="13.5" customHeight="1" x14ac:dyDescent="0.2">
      <c r="A11" s="128" t="s">
        <v>645</v>
      </c>
      <c r="B11" s="9">
        <f>Önkormányzat!D87</f>
        <v>0</v>
      </c>
      <c r="C11" s="9">
        <f>Önkormányzat!E87</f>
        <v>564</v>
      </c>
      <c r="D11" s="9">
        <f>Önkormányzat!F87</f>
        <v>564</v>
      </c>
      <c r="E11" s="9">
        <f>Önkormányzat!G87</f>
        <v>768</v>
      </c>
      <c r="F11" s="129"/>
      <c r="G11" s="130">
        <f>Önkormányzat!D95</f>
        <v>0</v>
      </c>
      <c r="H11" s="130">
        <f>Önkormányzat!E95</f>
        <v>0</v>
      </c>
      <c r="I11" s="130">
        <f>Önkormányzat!F95</f>
        <v>0</v>
      </c>
      <c r="J11" s="130">
        <f>Önkormányzat!G95</f>
        <v>139</v>
      </c>
      <c r="K11" s="113"/>
    </row>
    <row r="12" spans="1:11" ht="19.5" customHeight="1" x14ac:dyDescent="0.2">
      <c r="A12" s="99" t="s">
        <v>440</v>
      </c>
      <c r="B12" s="9">
        <f>(Önkormányzat!D156)</f>
        <v>6566</v>
      </c>
      <c r="C12" s="9">
        <f>(Önkormányzat!E156)</f>
        <v>0</v>
      </c>
      <c r="D12" s="9">
        <f>(Önkormányzat!F156)</f>
        <v>6566</v>
      </c>
      <c r="E12" s="9">
        <f>(Önkormányzat!G156)</f>
        <v>0</v>
      </c>
      <c r="F12" s="129">
        <f t="shared" si="0"/>
        <v>0</v>
      </c>
      <c r="G12" s="9">
        <f>(Önkormányzat!D145)</f>
        <v>8064</v>
      </c>
      <c r="H12" s="9">
        <f>(Önkormányzat!E145)</f>
        <v>0</v>
      </c>
      <c r="I12" s="9">
        <f>(Önkormányzat!F145)</f>
        <v>8064</v>
      </c>
      <c r="J12" s="9">
        <f>(Önkormányzat!G145)</f>
        <v>1000</v>
      </c>
      <c r="K12" s="113">
        <f t="shared" si="1"/>
        <v>0.12400793650793651</v>
      </c>
    </row>
    <row r="13" spans="1:11" ht="11.4" customHeight="1" x14ac:dyDescent="0.2">
      <c r="A13" s="128" t="s">
        <v>315</v>
      </c>
      <c r="B13" s="9">
        <f>(Önkormányzat!D401)</f>
        <v>127</v>
      </c>
      <c r="C13" s="9">
        <f>(Önkormányzat!E401)</f>
        <v>0</v>
      </c>
      <c r="D13" s="9">
        <f>(Önkormányzat!F401)</f>
        <v>127</v>
      </c>
      <c r="E13" s="9">
        <f>(Önkormányzat!G401)</f>
        <v>0</v>
      </c>
      <c r="F13" s="129">
        <f t="shared" si="0"/>
        <v>0</v>
      </c>
      <c r="G13" s="9"/>
      <c r="H13" s="9"/>
      <c r="I13" s="9"/>
      <c r="J13" s="9"/>
      <c r="K13" s="113"/>
    </row>
    <row r="14" spans="1:11" ht="11.4" customHeight="1" x14ac:dyDescent="0.2">
      <c r="A14" s="128" t="s">
        <v>9</v>
      </c>
      <c r="B14" s="9">
        <f>(Önkormányzat!D410)</f>
        <v>5754</v>
      </c>
      <c r="C14" s="9">
        <f>(Önkormányzat!E410)</f>
        <v>0</v>
      </c>
      <c r="D14" s="9">
        <f>(Önkormányzat!F410)</f>
        <v>5754</v>
      </c>
      <c r="E14" s="9">
        <f>(Önkormányzat!G410)</f>
        <v>5629</v>
      </c>
      <c r="F14" s="129">
        <f t="shared" si="0"/>
        <v>0.97827598192561693</v>
      </c>
      <c r="G14" s="9"/>
      <c r="H14" s="9"/>
      <c r="I14" s="9"/>
      <c r="J14" s="9"/>
      <c r="K14" s="113"/>
    </row>
    <row r="15" spans="1:11" ht="11.4" customHeight="1" x14ac:dyDescent="0.2">
      <c r="A15" s="128" t="s">
        <v>382</v>
      </c>
      <c r="B15" s="9"/>
      <c r="C15" s="9"/>
      <c r="D15" s="9"/>
      <c r="E15" s="9"/>
      <c r="F15" s="129"/>
      <c r="G15" s="9">
        <f>(Önkormányzat!D434)</f>
        <v>91600</v>
      </c>
      <c r="H15" s="9">
        <f>(Önkormányzat!E434)</f>
        <v>31136</v>
      </c>
      <c r="I15" s="9">
        <f>(Önkormányzat!F434)</f>
        <v>122736</v>
      </c>
      <c r="J15" s="9">
        <f>(Önkormányzat!G434)</f>
        <v>111549</v>
      </c>
      <c r="K15" s="113">
        <f t="shared" si="1"/>
        <v>0.90885314822057095</v>
      </c>
    </row>
    <row r="16" spans="1:11" ht="14.25" customHeight="1" x14ac:dyDescent="0.2">
      <c r="A16" s="128" t="s">
        <v>0</v>
      </c>
      <c r="B16" s="9">
        <f>(Önkormányzat!D252)</f>
        <v>110609</v>
      </c>
      <c r="C16" s="9">
        <f>(Önkormányzat!E252)</f>
        <v>13955</v>
      </c>
      <c r="D16" s="9">
        <f>(Önkormányzat!F252)</f>
        <v>124564</v>
      </c>
      <c r="E16" s="9">
        <f>(Önkormányzat!G252)</f>
        <v>101121</v>
      </c>
      <c r="F16" s="129">
        <f t="shared" si="0"/>
        <v>0.81179955685430782</v>
      </c>
      <c r="G16" s="9">
        <f>(Önkormányzat!D176)</f>
        <v>195251</v>
      </c>
      <c r="H16" s="9">
        <f>(Önkormányzat!E176)</f>
        <v>126</v>
      </c>
      <c r="I16" s="9">
        <f>(Önkormányzat!F176)</f>
        <v>195377</v>
      </c>
      <c r="J16" s="9">
        <f>(Önkormányzat!G176)</f>
        <v>198094</v>
      </c>
      <c r="K16" s="113">
        <f t="shared" si="1"/>
        <v>1.0139064475347661</v>
      </c>
    </row>
    <row r="17" spans="1:11" ht="13.5" customHeight="1" x14ac:dyDescent="0.2">
      <c r="A17" s="128" t="s">
        <v>566</v>
      </c>
      <c r="B17" s="9">
        <f>(Önkormányzat!D263)</f>
        <v>14086</v>
      </c>
      <c r="C17" s="9">
        <f>(Önkormányzat!E263)</f>
        <v>116</v>
      </c>
      <c r="D17" s="9">
        <f>(Önkormányzat!F263)</f>
        <v>14202</v>
      </c>
      <c r="E17" s="9">
        <f>(Önkormányzat!G263)</f>
        <v>14090</v>
      </c>
      <c r="F17" s="129">
        <f t="shared" si="0"/>
        <v>0.99211378679059292</v>
      </c>
      <c r="G17" s="130"/>
      <c r="H17" s="130"/>
      <c r="I17" s="130"/>
      <c r="J17" s="130"/>
      <c r="K17" s="113"/>
    </row>
    <row r="18" spans="1:11" ht="13.5" customHeight="1" x14ac:dyDescent="0.2">
      <c r="A18" s="128" t="s">
        <v>567</v>
      </c>
      <c r="B18" s="9">
        <f>(Önkormányzat!D274)</f>
        <v>29999</v>
      </c>
      <c r="C18" s="9">
        <f>(Önkormányzat!E274)</f>
        <v>16</v>
      </c>
      <c r="D18" s="9">
        <f>(Önkormányzat!F274)</f>
        <v>30015</v>
      </c>
      <c r="E18" s="9">
        <f>(Önkormányzat!G274)</f>
        <v>30015</v>
      </c>
      <c r="F18" s="129">
        <f t="shared" si="0"/>
        <v>1</v>
      </c>
      <c r="G18" s="130"/>
      <c r="H18" s="130"/>
      <c r="I18" s="130"/>
      <c r="J18" s="130"/>
      <c r="K18" s="113"/>
    </row>
    <row r="19" spans="1:11" ht="13.5" customHeight="1" x14ac:dyDescent="0.2">
      <c r="A19" s="128" t="s">
        <v>568</v>
      </c>
      <c r="B19" s="9">
        <f>(Önkormányzat!D288)</f>
        <v>14999</v>
      </c>
      <c r="C19" s="9">
        <f>(Önkormányzat!E288)</f>
        <v>13063</v>
      </c>
      <c r="D19" s="9">
        <f>(Önkormányzat!F288)</f>
        <v>28062</v>
      </c>
      <c r="E19" s="9">
        <f>(Önkormányzat!G288)</f>
        <v>150</v>
      </c>
      <c r="F19" s="129">
        <f t="shared" si="0"/>
        <v>5.3453068206115034E-3</v>
      </c>
      <c r="G19" s="130"/>
      <c r="H19" s="130"/>
      <c r="I19" s="130"/>
      <c r="J19" s="130"/>
      <c r="K19" s="113"/>
    </row>
    <row r="20" spans="1:11" ht="13.5" customHeight="1" x14ac:dyDescent="0.2">
      <c r="A20" s="128" t="s">
        <v>683</v>
      </c>
      <c r="B20" s="9"/>
      <c r="C20" s="9"/>
      <c r="D20" s="9"/>
      <c r="E20" s="9"/>
      <c r="F20" s="137"/>
      <c r="G20" s="131">
        <f>Önkormányzat!D295</f>
        <v>0</v>
      </c>
      <c r="H20" s="131">
        <f>Önkormányzat!E295</f>
        <v>0</v>
      </c>
      <c r="I20" s="131">
        <f>Önkormányzat!F295</f>
        <v>0</v>
      </c>
      <c r="J20" s="131">
        <f>Önkormányzat!G295</f>
        <v>17</v>
      </c>
      <c r="K20" s="113"/>
    </row>
    <row r="21" spans="1:11" ht="13.5" customHeight="1" x14ac:dyDescent="0.2">
      <c r="A21" s="128" t="s">
        <v>684</v>
      </c>
      <c r="B21" s="9">
        <f>Önkormányzat!D316</f>
        <v>0</v>
      </c>
      <c r="C21" s="9">
        <f>Önkormányzat!E316</f>
        <v>25000</v>
      </c>
      <c r="D21" s="9">
        <f>Önkormányzat!F316</f>
        <v>25000</v>
      </c>
      <c r="E21" s="9">
        <f>Önkormányzat!G316</f>
        <v>375</v>
      </c>
      <c r="F21" s="137"/>
      <c r="G21" s="131">
        <f>Önkormányzat!D302</f>
        <v>0</v>
      </c>
      <c r="H21" s="131">
        <f>Önkormányzat!E302</f>
        <v>25000</v>
      </c>
      <c r="I21" s="131">
        <f>Önkormányzat!F302</f>
        <v>25000</v>
      </c>
      <c r="J21" s="131">
        <f>Önkormányzat!G302</f>
        <v>25000</v>
      </c>
      <c r="K21" s="113"/>
    </row>
    <row r="22" spans="1:11" ht="13.5" customHeight="1" x14ac:dyDescent="0.2">
      <c r="A22" s="128" t="s">
        <v>695</v>
      </c>
      <c r="B22" s="9">
        <f>Önkormányzat!D334</f>
        <v>0</v>
      </c>
      <c r="C22" s="9">
        <f>Önkormányzat!E334</f>
        <v>5000</v>
      </c>
      <c r="D22" s="9">
        <f>Önkormányzat!F334</f>
        <v>5000</v>
      </c>
      <c r="E22" s="9">
        <f>Önkormányzat!G334</f>
        <v>30</v>
      </c>
      <c r="F22" s="137"/>
      <c r="G22" s="131">
        <f>Önkormányzat!D323</f>
        <v>0</v>
      </c>
      <c r="H22" s="131">
        <f>Önkormányzat!E323</f>
        <v>5000</v>
      </c>
      <c r="I22" s="131">
        <f>Önkormányzat!F323</f>
        <v>5000</v>
      </c>
      <c r="J22" s="131">
        <f>Önkormányzat!G323</f>
        <v>5000</v>
      </c>
      <c r="K22" s="113"/>
    </row>
    <row r="23" spans="1:11" ht="19.2" x14ac:dyDescent="0.2">
      <c r="A23" s="128" t="s">
        <v>742</v>
      </c>
      <c r="B23" s="9">
        <f>Önkormányzat!D349</f>
        <v>0</v>
      </c>
      <c r="C23" s="9">
        <f>Önkormányzat!E349</f>
        <v>3035</v>
      </c>
      <c r="D23" s="9">
        <f>Önkormányzat!F349</f>
        <v>3035</v>
      </c>
      <c r="E23" s="9">
        <f>Önkormányzat!G349</f>
        <v>0</v>
      </c>
      <c r="F23" s="129"/>
      <c r="G23" s="131">
        <f>Önkormányzat!D341</f>
        <v>0</v>
      </c>
      <c r="H23" s="131">
        <f>Önkormányzat!E341</f>
        <v>3035</v>
      </c>
      <c r="I23" s="131">
        <f>Önkormányzat!F341</f>
        <v>3035</v>
      </c>
      <c r="J23" s="131">
        <f>Önkormányzat!G341</f>
        <v>3035</v>
      </c>
      <c r="K23" s="113"/>
    </row>
    <row r="24" spans="1:11" ht="13.5" customHeight="1" x14ac:dyDescent="0.2">
      <c r="A24" s="128" t="s">
        <v>741</v>
      </c>
      <c r="B24" s="9">
        <f>Önkormányzat!D360</f>
        <v>0</v>
      </c>
      <c r="C24" s="9">
        <f>Önkormányzat!E360</f>
        <v>3400</v>
      </c>
      <c r="D24" s="9">
        <f>Önkormányzat!F360</f>
        <v>3400</v>
      </c>
      <c r="E24" s="9">
        <f>Önkormányzat!G360</f>
        <v>2147</v>
      </c>
      <c r="F24" s="129"/>
      <c r="G24" s="131">
        <f>Önkormányzat!D367</f>
        <v>0</v>
      </c>
      <c r="H24" s="131">
        <f>Önkormányzat!E367</f>
        <v>3400</v>
      </c>
      <c r="I24" s="131">
        <f>Önkormányzat!F367</f>
        <v>3400</v>
      </c>
      <c r="J24" s="131">
        <f>Önkormányzat!G367</f>
        <v>3400</v>
      </c>
      <c r="K24" s="113"/>
    </row>
    <row r="25" spans="1:11" ht="13.5" customHeight="1" x14ac:dyDescent="0.2">
      <c r="A25" s="128" t="s">
        <v>696</v>
      </c>
      <c r="B25" s="9"/>
      <c r="C25" s="9"/>
      <c r="D25" s="9"/>
      <c r="E25" s="9"/>
      <c r="F25" s="129"/>
      <c r="G25" s="130">
        <f>Önkormányzat!D374</f>
        <v>0</v>
      </c>
      <c r="H25" s="130">
        <f>Önkormányzat!E374</f>
        <v>0</v>
      </c>
      <c r="I25" s="130">
        <f>Önkormányzat!F374</f>
        <v>0</v>
      </c>
      <c r="J25" s="130">
        <f>Önkormányzat!G374</f>
        <v>3500</v>
      </c>
      <c r="K25" s="113"/>
    </row>
    <row r="26" spans="1:11" ht="21" customHeight="1" x14ac:dyDescent="0.2">
      <c r="A26" s="128" t="s">
        <v>702</v>
      </c>
      <c r="B26" s="9"/>
      <c r="C26" s="9"/>
      <c r="D26" s="9"/>
      <c r="E26" s="9"/>
      <c r="F26" s="129"/>
      <c r="G26" s="131">
        <f>Önkormányzat!D381</f>
        <v>0</v>
      </c>
      <c r="H26" s="131">
        <f>Önkormányzat!E381</f>
        <v>0</v>
      </c>
      <c r="I26" s="131">
        <f>Önkormányzat!F381</f>
        <v>0</v>
      </c>
      <c r="J26" s="131">
        <f>Önkormányzat!G381</f>
        <v>1000</v>
      </c>
      <c r="K26" s="113"/>
    </row>
    <row r="27" spans="1:11" x14ac:dyDescent="0.2">
      <c r="A27" s="128" t="s">
        <v>727</v>
      </c>
      <c r="B27" s="9">
        <f>Önkormányzat!D393</f>
        <v>0</v>
      </c>
      <c r="C27" s="9">
        <f>Önkormányzat!E393</f>
        <v>0</v>
      </c>
      <c r="D27" s="9">
        <f>Önkormányzat!F393</f>
        <v>0</v>
      </c>
      <c r="E27" s="9">
        <f>Önkormányzat!G393</f>
        <v>866</v>
      </c>
      <c r="F27" s="129"/>
      <c r="G27" s="131"/>
      <c r="H27" s="131"/>
      <c r="I27" s="131"/>
      <c r="J27" s="131"/>
      <c r="K27" s="113"/>
    </row>
    <row r="28" spans="1:11" ht="13.5" customHeight="1" x14ac:dyDescent="0.2">
      <c r="A28" s="128" t="s">
        <v>685</v>
      </c>
      <c r="B28" s="9">
        <f>Önkormányzat!D483</f>
        <v>0</v>
      </c>
      <c r="C28" s="9">
        <f>Önkormányzat!E483</f>
        <v>23529</v>
      </c>
      <c r="D28" s="9">
        <f>Önkormányzat!F483</f>
        <v>23529</v>
      </c>
      <c r="E28" s="9">
        <f>Önkormányzat!G483</f>
        <v>0</v>
      </c>
      <c r="F28" s="129"/>
      <c r="G28" s="131">
        <f>Önkormányzat!D474</f>
        <v>0</v>
      </c>
      <c r="H28" s="131">
        <f>Önkormányzat!E474</f>
        <v>20000</v>
      </c>
      <c r="I28" s="131">
        <f>Önkormányzat!F474</f>
        <v>20000</v>
      </c>
      <c r="J28" s="131">
        <f>Önkormányzat!G474</f>
        <v>20000</v>
      </c>
      <c r="K28" s="113"/>
    </row>
    <row r="29" spans="1:11" ht="11.4" customHeight="1" x14ac:dyDescent="0.2">
      <c r="A29" s="128" t="s">
        <v>1</v>
      </c>
      <c r="B29" s="9">
        <f>(Önkormányzat!D443)</f>
        <v>4704</v>
      </c>
      <c r="C29" s="9">
        <f>(Önkormányzat!E443)</f>
        <v>2046</v>
      </c>
      <c r="D29" s="9">
        <f>(Önkormányzat!F443)</f>
        <v>6750</v>
      </c>
      <c r="E29" s="9">
        <f>(Önkormányzat!G443)</f>
        <v>6733</v>
      </c>
      <c r="F29" s="129">
        <f t="shared" si="0"/>
        <v>0.99748148148148152</v>
      </c>
      <c r="G29" s="9">
        <f>(Önkormányzat!D467)</f>
        <v>41333</v>
      </c>
      <c r="H29" s="9">
        <f>(Önkormányzat!E467)</f>
        <v>22344</v>
      </c>
      <c r="I29" s="9">
        <f>(Önkormányzat!F467)</f>
        <v>63677</v>
      </c>
      <c r="J29" s="9">
        <f>(Önkormányzat!G467)</f>
        <v>63677</v>
      </c>
      <c r="K29" s="113">
        <f t="shared" si="1"/>
        <v>1</v>
      </c>
    </row>
    <row r="30" spans="1:11" ht="11.4" customHeight="1" x14ac:dyDescent="0.2">
      <c r="A30" s="128" t="s">
        <v>411</v>
      </c>
      <c r="B30" s="9"/>
      <c r="C30" s="9"/>
      <c r="D30" s="9"/>
      <c r="E30" s="9"/>
      <c r="F30" s="129"/>
      <c r="G30" s="9">
        <f>(Önkormányzat!D491)</f>
        <v>9518</v>
      </c>
      <c r="H30" s="9">
        <f>(Önkormányzat!E491)</f>
        <v>-9518</v>
      </c>
      <c r="I30" s="9">
        <f>(Önkormányzat!F491)</f>
        <v>0</v>
      </c>
      <c r="J30" s="9">
        <f>(Önkormányzat!G491)</f>
        <v>0</v>
      </c>
      <c r="K30" s="113" t="e">
        <f t="shared" si="1"/>
        <v>#DIV/0!</v>
      </c>
    </row>
    <row r="31" spans="1:11" ht="11.4" customHeight="1" x14ac:dyDescent="0.2">
      <c r="A31" s="128" t="s">
        <v>395</v>
      </c>
      <c r="B31" s="9">
        <f>(Önkormányzat!D499)</f>
        <v>36</v>
      </c>
      <c r="C31" s="9">
        <f>(Önkormányzat!E499)</f>
        <v>2</v>
      </c>
      <c r="D31" s="9">
        <f>(Önkormányzat!F499)</f>
        <v>38</v>
      </c>
      <c r="E31" s="9">
        <f>(Önkormányzat!G499)</f>
        <v>44</v>
      </c>
      <c r="F31" s="129">
        <f t="shared" si="0"/>
        <v>1.1578947368421053</v>
      </c>
      <c r="G31" s="9"/>
      <c r="H31" s="9"/>
      <c r="I31" s="9"/>
      <c r="J31" s="9"/>
      <c r="K31" s="113"/>
    </row>
    <row r="32" spans="1:11" ht="11.4" customHeight="1" x14ac:dyDescent="0.2">
      <c r="A32" s="128" t="s">
        <v>192</v>
      </c>
      <c r="B32" s="9">
        <f>(Önkormányzat!D508)</f>
        <v>58236</v>
      </c>
      <c r="C32" s="9">
        <f>(Önkormányzat!E508)</f>
        <v>4375</v>
      </c>
      <c r="D32" s="9">
        <f>(Önkormányzat!F508)</f>
        <v>62611</v>
      </c>
      <c r="E32" s="9">
        <f>(Önkormányzat!G508)</f>
        <v>0</v>
      </c>
      <c r="F32" s="129">
        <f t="shared" si="0"/>
        <v>0</v>
      </c>
      <c r="G32" s="9"/>
      <c r="H32" s="9"/>
      <c r="I32" s="9"/>
      <c r="J32" s="9"/>
      <c r="K32" s="113"/>
    </row>
    <row r="33" spans="1:11" ht="11.4" customHeight="1" x14ac:dyDescent="0.2">
      <c r="A33" s="128" t="s">
        <v>193</v>
      </c>
      <c r="B33" s="9">
        <f>(Önkormányzat!D520)</f>
        <v>623</v>
      </c>
      <c r="C33" s="9">
        <f>(Önkormányzat!E520)</f>
        <v>0</v>
      </c>
      <c r="D33" s="9">
        <f>(Önkormányzat!F520)</f>
        <v>623</v>
      </c>
      <c r="E33" s="9">
        <f>(Önkormányzat!G520)</f>
        <v>218</v>
      </c>
      <c r="F33" s="129">
        <f t="shared" si="0"/>
        <v>0.34991974317817015</v>
      </c>
      <c r="G33" s="9"/>
      <c r="H33" s="9"/>
      <c r="I33" s="9"/>
      <c r="J33" s="9"/>
      <c r="K33" s="113"/>
    </row>
    <row r="34" spans="1:11" ht="11.4" customHeight="1" x14ac:dyDescent="0.2">
      <c r="A34" s="128" t="s">
        <v>2</v>
      </c>
      <c r="B34" s="9">
        <f>(Önkormányzat!D554+Önkormányzat!D562)</f>
        <v>9156</v>
      </c>
      <c r="C34" s="9">
        <f>(Önkormányzat!E554+Önkormányzat!E562)</f>
        <v>3279</v>
      </c>
      <c r="D34" s="9">
        <f>(Önkormányzat!F554+Önkormányzat!F562)</f>
        <v>12435</v>
      </c>
      <c r="E34" s="9">
        <f>(Önkormányzat!G554+Önkormányzat!G562)</f>
        <v>13771</v>
      </c>
      <c r="F34" s="129">
        <f t="shared" si="0"/>
        <v>1.1074386811419381</v>
      </c>
      <c r="G34" s="130"/>
      <c r="H34" s="130"/>
      <c r="I34" s="130"/>
      <c r="J34" s="130"/>
      <c r="K34" s="113"/>
    </row>
    <row r="35" spans="1:11" ht="11.4" customHeight="1" x14ac:dyDescent="0.2">
      <c r="A35" s="128" t="s">
        <v>341</v>
      </c>
      <c r="B35" s="9"/>
      <c r="C35" s="9"/>
      <c r="D35" s="9"/>
      <c r="E35" s="9"/>
      <c r="F35" s="129"/>
      <c r="G35" s="9">
        <f>(Önkormányzat!D576)</f>
        <v>85</v>
      </c>
      <c r="H35" s="9">
        <f>(Önkormányzat!E576)</f>
        <v>0</v>
      </c>
      <c r="I35" s="9">
        <f>(Önkormányzat!F576)</f>
        <v>85</v>
      </c>
      <c r="J35" s="9">
        <f>(Önkormányzat!G576)</f>
        <v>85</v>
      </c>
      <c r="K35" s="113">
        <f t="shared" si="1"/>
        <v>1</v>
      </c>
    </row>
    <row r="36" spans="1:11" ht="11.4" customHeight="1" x14ac:dyDescent="0.2">
      <c r="A36" s="128" t="s">
        <v>194</v>
      </c>
      <c r="B36" s="9">
        <f>(Önkormányzat!D587)</f>
        <v>343</v>
      </c>
      <c r="C36" s="9">
        <f>(Önkormányzat!E587)</f>
        <v>0</v>
      </c>
      <c r="D36" s="9">
        <f>(Önkormányzat!F587)</f>
        <v>343</v>
      </c>
      <c r="E36" s="9">
        <f>(Önkormányzat!G587)</f>
        <v>210</v>
      </c>
      <c r="F36" s="129">
        <f t="shared" si="0"/>
        <v>0.61224489795918369</v>
      </c>
      <c r="G36" s="9"/>
      <c r="H36" s="9"/>
      <c r="I36" s="9"/>
      <c r="J36" s="9"/>
      <c r="K36" s="113"/>
    </row>
    <row r="37" spans="1:11" ht="11.4" customHeight="1" x14ac:dyDescent="0.2">
      <c r="A37" s="128" t="s">
        <v>389</v>
      </c>
      <c r="B37" s="9">
        <f>(Önkormányzat!D594)</f>
        <v>21</v>
      </c>
      <c r="C37" s="9">
        <f>(Önkormányzat!E594)</f>
        <v>0</v>
      </c>
      <c r="D37" s="9">
        <f>(Önkormányzat!F594)</f>
        <v>21</v>
      </c>
      <c r="E37" s="9">
        <f>(Önkormányzat!G594)</f>
        <v>20</v>
      </c>
      <c r="F37" s="129">
        <f t="shared" si="0"/>
        <v>0.95238095238095233</v>
      </c>
      <c r="G37" s="9"/>
      <c r="H37" s="9"/>
      <c r="I37" s="9"/>
      <c r="J37" s="9"/>
      <c r="K37" s="113"/>
    </row>
    <row r="38" spans="1:11" ht="11.4" customHeight="1" x14ac:dyDescent="0.2">
      <c r="A38" s="128" t="s">
        <v>195</v>
      </c>
      <c r="B38" s="9">
        <f>(Önkormányzat!D635)</f>
        <v>10562</v>
      </c>
      <c r="C38" s="9">
        <f>(Önkormányzat!E635)</f>
        <v>150</v>
      </c>
      <c r="D38" s="9">
        <f>(Önkormányzat!F635)</f>
        <v>10712</v>
      </c>
      <c r="E38" s="9">
        <f>(Önkormányzat!G635)</f>
        <v>9602</v>
      </c>
      <c r="F38" s="129">
        <f t="shared" si="0"/>
        <v>0.89637789395070944</v>
      </c>
      <c r="G38" s="9">
        <f>(Önkormányzat!D646)</f>
        <v>8063</v>
      </c>
      <c r="H38" s="9">
        <f>(Önkormányzat!E646)</f>
        <v>0</v>
      </c>
      <c r="I38" s="9">
        <f>(Önkormányzat!F646)</f>
        <v>8063</v>
      </c>
      <c r="J38" s="9">
        <f>(Önkormányzat!G646)</f>
        <v>8046</v>
      </c>
      <c r="K38" s="113">
        <f t="shared" si="1"/>
        <v>0.99789160362148088</v>
      </c>
    </row>
    <row r="39" spans="1:11" ht="11.4" customHeight="1" x14ac:dyDescent="0.2">
      <c r="A39" s="128" t="s">
        <v>3</v>
      </c>
      <c r="B39" s="9">
        <f>(Önkormányzat!D655)</f>
        <v>100</v>
      </c>
      <c r="C39" s="9">
        <f>(Önkormányzat!E655)</f>
        <v>0</v>
      </c>
      <c r="D39" s="9">
        <f>(Önkormányzat!F655)</f>
        <v>100</v>
      </c>
      <c r="E39" s="9">
        <f>(Önkormányzat!G655)</f>
        <v>36</v>
      </c>
      <c r="F39" s="129">
        <f t="shared" si="0"/>
        <v>0.36</v>
      </c>
      <c r="G39" s="9">
        <f>(Önkormányzat!D662)</f>
        <v>1061</v>
      </c>
      <c r="H39" s="9">
        <f>(Önkormányzat!E662)</f>
        <v>0</v>
      </c>
      <c r="I39" s="9">
        <f>(Önkormányzat!F662)</f>
        <v>1061</v>
      </c>
      <c r="J39" s="9">
        <f>(Önkormányzat!G662)</f>
        <v>1061</v>
      </c>
      <c r="K39" s="113">
        <f t="shared" si="1"/>
        <v>1</v>
      </c>
    </row>
    <row r="40" spans="1:11" ht="12.75" customHeight="1" x14ac:dyDescent="0.2">
      <c r="A40" s="128" t="s">
        <v>4</v>
      </c>
      <c r="B40" s="9">
        <f>(Önkormányzat!D682)</f>
        <v>5410</v>
      </c>
      <c r="C40" s="9">
        <f>(Önkormányzat!E682)</f>
        <v>1727</v>
      </c>
      <c r="D40" s="9">
        <f>(Önkormányzat!F682)</f>
        <v>7137</v>
      </c>
      <c r="E40" s="9">
        <f>(Önkormányzat!G682)</f>
        <v>6941</v>
      </c>
      <c r="F40" s="129">
        <f t="shared" si="0"/>
        <v>0.9725374807342021</v>
      </c>
      <c r="G40" s="9"/>
      <c r="H40" s="9"/>
      <c r="I40" s="9"/>
      <c r="J40" s="9"/>
      <c r="K40" s="113"/>
    </row>
    <row r="41" spans="1:11" ht="13.5" customHeight="1" x14ac:dyDescent="0.2">
      <c r="A41" s="128" t="s">
        <v>5</v>
      </c>
      <c r="B41" s="9">
        <f>(Önkormányzat!D712)</f>
        <v>3030</v>
      </c>
      <c r="C41" s="9">
        <f>(Önkormányzat!E712)</f>
        <v>0</v>
      </c>
      <c r="D41" s="9">
        <f>(Önkormányzat!F712)</f>
        <v>3030</v>
      </c>
      <c r="E41" s="9">
        <f>(Önkormányzat!G712)</f>
        <v>3308</v>
      </c>
      <c r="F41" s="129">
        <f t="shared" si="0"/>
        <v>1.0917491749174917</v>
      </c>
      <c r="G41" s="9"/>
      <c r="H41" s="9"/>
      <c r="I41" s="9"/>
      <c r="J41" s="9"/>
      <c r="K41" s="113"/>
    </row>
    <row r="42" spans="1:11" ht="11.4" customHeight="1" x14ac:dyDescent="0.2">
      <c r="A42" s="128" t="s">
        <v>269</v>
      </c>
      <c r="B42" s="9">
        <f>Önkormányzat!D721+Önkormányzat!D737</f>
        <v>1330</v>
      </c>
      <c r="C42" s="9">
        <f>Önkormányzat!E721+Önkormányzat!E737</f>
        <v>3824</v>
      </c>
      <c r="D42" s="9">
        <f>Önkormányzat!F721+Önkormányzat!F737</f>
        <v>5154</v>
      </c>
      <c r="E42" s="9">
        <f>Önkormányzat!G721+Önkormányzat!G737</f>
        <v>5144</v>
      </c>
      <c r="F42" s="129">
        <f t="shared" si="0"/>
        <v>0.99805975941016689</v>
      </c>
      <c r="G42" s="130">
        <f>Önkormányzat!D727+Önkormányzat!D743</f>
        <v>1186</v>
      </c>
      <c r="H42" s="130">
        <f>Önkormányzat!E727+Önkormányzat!E743</f>
        <v>3056</v>
      </c>
      <c r="I42" s="130">
        <f>Önkormányzat!F727+Önkormányzat!F743</f>
        <v>4242</v>
      </c>
      <c r="J42" s="130">
        <f>Önkormányzat!G727+Önkormányzat!G743</f>
        <v>4239</v>
      </c>
      <c r="K42" s="113">
        <f t="shared" si="1"/>
        <v>0.99929278642149932</v>
      </c>
    </row>
    <row r="43" spans="1:11" ht="11.4" customHeight="1" x14ac:dyDescent="0.2">
      <c r="A43" s="128" t="s">
        <v>569</v>
      </c>
      <c r="B43" s="9">
        <f>(Önkormányzat!D753)</f>
        <v>665</v>
      </c>
      <c r="C43" s="9">
        <f>(Önkormányzat!E753)</f>
        <v>0</v>
      </c>
      <c r="D43" s="9">
        <f>(Önkormányzat!F753)</f>
        <v>665</v>
      </c>
      <c r="E43" s="9">
        <f>(Önkormányzat!G753)</f>
        <v>653</v>
      </c>
      <c r="F43" s="129">
        <f t="shared" si="0"/>
        <v>0.98195488721804514</v>
      </c>
      <c r="G43" s="130"/>
      <c r="H43" s="130"/>
      <c r="I43" s="130"/>
      <c r="J43" s="130"/>
      <c r="K43" s="113"/>
    </row>
    <row r="44" spans="1:11" ht="11.4" customHeight="1" x14ac:dyDescent="0.2">
      <c r="A44" s="128" t="s">
        <v>196</v>
      </c>
      <c r="B44" s="9">
        <f>(Önkormányzat!D788)</f>
        <v>16689</v>
      </c>
      <c r="C44" s="9">
        <f>(Önkormányzat!E788)</f>
        <v>0</v>
      </c>
      <c r="D44" s="9">
        <f>(Önkormányzat!F788)</f>
        <v>16689</v>
      </c>
      <c r="E44" s="9">
        <f>(Önkormányzat!G788)</f>
        <v>5816</v>
      </c>
      <c r="F44" s="129">
        <f t="shared" si="0"/>
        <v>0.34849301935406557</v>
      </c>
      <c r="G44" s="9"/>
      <c r="H44" s="9"/>
      <c r="I44" s="9"/>
      <c r="J44" s="9"/>
      <c r="K44" s="113"/>
    </row>
    <row r="45" spans="1:11" ht="12.6" customHeight="1" x14ac:dyDescent="0.2">
      <c r="A45" s="128" t="s">
        <v>197</v>
      </c>
      <c r="B45" s="9">
        <f>(Önkormányzat!D800)</f>
        <v>5134</v>
      </c>
      <c r="C45" s="9">
        <f>(Önkormányzat!E800)</f>
        <v>0</v>
      </c>
      <c r="D45" s="9">
        <f>(Önkormányzat!F800)</f>
        <v>5134</v>
      </c>
      <c r="E45" s="9">
        <f>(Önkormányzat!G800)</f>
        <v>6150</v>
      </c>
      <c r="F45" s="129">
        <f t="shared" si="0"/>
        <v>1.197896377093884</v>
      </c>
      <c r="G45" s="9"/>
      <c r="H45" s="9"/>
      <c r="I45" s="9"/>
      <c r="J45" s="9"/>
      <c r="K45" s="113"/>
    </row>
    <row r="46" spans="1:11" ht="12.75" customHeight="1" x14ac:dyDescent="0.2">
      <c r="A46" s="128" t="s">
        <v>229</v>
      </c>
      <c r="B46" s="9"/>
      <c r="C46" s="9"/>
      <c r="D46" s="9"/>
      <c r="E46" s="9"/>
      <c r="F46" s="129"/>
      <c r="G46" s="9">
        <f>(Önkormányzat!D808)</f>
        <v>64</v>
      </c>
      <c r="H46" s="9">
        <f>(Önkormányzat!E808)</f>
        <v>0</v>
      </c>
      <c r="I46" s="9">
        <f>(Önkormányzat!F808)</f>
        <v>64</v>
      </c>
      <c r="J46" s="9">
        <f>(Önkormányzat!G808)</f>
        <v>76</v>
      </c>
      <c r="K46" s="113">
        <f t="shared" si="1"/>
        <v>1.1875</v>
      </c>
    </row>
    <row r="47" spans="1:11" ht="12" customHeight="1" x14ac:dyDescent="0.2">
      <c r="A47" s="128" t="s">
        <v>230</v>
      </c>
      <c r="B47" s="9"/>
      <c r="C47" s="9"/>
      <c r="D47" s="9"/>
      <c r="E47" s="9"/>
      <c r="F47" s="129"/>
      <c r="G47" s="9">
        <f>(Önkormányzat!D818)</f>
        <v>216</v>
      </c>
      <c r="H47" s="9">
        <f>(Önkormányzat!E818)</f>
        <v>0</v>
      </c>
      <c r="I47" s="9">
        <f>(Önkormányzat!F818)</f>
        <v>216</v>
      </c>
      <c r="J47" s="9">
        <f>(Önkormányzat!G818)</f>
        <v>47</v>
      </c>
      <c r="K47" s="113">
        <f t="shared" si="1"/>
        <v>0.21759259259259259</v>
      </c>
    </row>
    <row r="48" spans="1:11" ht="21.75" customHeight="1" x14ac:dyDescent="0.2">
      <c r="A48" s="128" t="s">
        <v>231</v>
      </c>
      <c r="B48" s="9">
        <f>(Önkormányzat!D827)</f>
        <v>273</v>
      </c>
      <c r="C48" s="9">
        <f>(Önkormányzat!E827)</f>
        <v>0</v>
      </c>
      <c r="D48" s="9">
        <f>(Önkormányzat!F827)</f>
        <v>273</v>
      </c>
      <c r="E48" s="9">
        <f>(Önkormányzat!G827)</f>
        <v>0</v>
      </c>
      <c r="F48" s="129">
        <f t="shared" si="0"/>
        <v>0</v>
      </c>
      <c r="G48" s="9"/>
      <c r="H48" s="9"/>
      <c r="I48" s="9"/>
      <c r="J48" s="9"/>
      <c r="K48" s="113"/>
    </row>
    <row r="49" spans="1:11" ht="12.6" customHeight="1" x14ac:dyDescent="0.2">
      <c r="A49" s="128" t="s">
        <v>232</v>
      </c>
      <c r="B49" s="9">
        <f>(Önkormányzat!D881)</f>
        <v>14557</v>
      </c>
      <c r="C49" s="9">
        <f>(Önkormányzat!E881)</f>
        <v>151</v>
      </c>
      <c r="D49" s="9">
        <f>(Önkormányzat!F881)</f>
        <v>14708</v>
      </c>
      <c r="E49" s="9">
        <f>(Önkormányzat!G881)</f>
        <v>11818</v>
      </c>
      <c r="F49" s="129">
        <f t="shared" si="0"/>
        <v>0.80350829480554797</v>
      </c>
      <c r="G49" s="9"/>
      <c r="H49" s="9"/>
      <c r="I49" s="9"/>
      <c r="J49" s="9"/>
      <c r="K49" s="113"/>
    </row>
    <row r="50" spans="1:11" s="4" customFormat="1" ht="22.5" customHeight="1" x14ac:dyDescent="0.2">
      <c r="A50" s="132" t="s">
        <v>10</v>
      </c>
      <c r="B50" s="133">
        <f t="shared" ref="B50:J50" si="2">SUM(B5:B49)</f>
        <v>490145</v>
      </c>
      <c r="C50" s="133">
        <f t="shared" si="2"/>
        <v>103579</v>
      </c>
      <c r="D50" s="133">
        <f t="shared" si="2"/>
        <v>593724</v>
      </c>
      <c r="E50" s="133">
        <f t="shared" si="2"/>
        <v>368351</v>
      </c>
      <c r="F50" s="129">
        <f t="shared" si="0"/>
        <v>0.62040779890993125</v>
      </c>
      <c r="G50" s="134">
        <f t="shared" si="2"/>
        <v>490145</v>
      </c>
      <c r="H50" s="133">
        <f t="shared" si="2"/>
        <v>103579</v>
      </c>
      <c r="I50" s="133">
        <f t="shared" si="2"/>
        <v>593724</v>
      </c>
      <c r="J50" s="133">
        <f t="shared" si="2"/>
        <v>567171</v>
      </c>
      <c r="K50" s="113">
        <f t="shared" si="1"/>
        <v>0.95527719950684153</v>
      </c>
    </row>
    <row r="51" spans="1:11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s="18" customFormat="1" x14ac:dyDescent="0.2">
      <c r="A52" s="136"/>
      <c r="B52" s="19"/>
      <c r="C52" s="19"/>
      <c r="D52" s="19"/>
      <c r="E52" s="19"/>
      <c r="F52" s="19"/>
      <c r="G52" s="19"/>
      <c r="H52" s="19"/>
      <c r="I52" s="19"/>
      <c r="J52" s="19"/>
      <c r="K52" s="19"/>
    </row>
    <row r="53" spans="1:11" x14ac:dyDescent="0.2"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">
      <c r="A54" s="136" t="s">
        <v>585</v>
      </c>
      <c r="B54" s="12"/>
      <c r="C54" s="12"/>
      <c r="D54" s="12"/>
      <c r="E54" s="12"/>
      <c r="F54" s="12"/>
      <c r="G54" s="12"/>
      <c r="H54" s="12"/>
      <c r="I54" s="12"/>
      <c r="J54" s="12"/>
      <c r="K54" s="19">
        <f>K50-F50</f>
        <v>0.33486940059691028</v>
      </c>
    </row>
    <row r="55" spans="1:11" x14ac:dyDescent="0.2">
      <c r="B55" s="12"/>
      <c r="C55" s="12"/>
      <c r="D55" s="12"/>
      <c r="E55" s="12"/>
      <c r="F55" s="12"/>
      <c r="G55" s="12"/>
      <c r="H55" s="12"/>
      <c r="I55" s="12"/>
      <c r="J55" s="12"/>
      <c r="K55" s="12"/>
    </row>
  </sheetData>
  <mergeCells count="4">
    <mergeCell ref="B3:F3"/>
    <mergeCell ref="G3:K3"/>
    <mergeCell ref="A1:K1"/>
    <mergeCell ref="A2:K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2021.évi pénzügyi beszámoló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zoomScaleNormal="100" workbookViewId="0">
      <selection activeCell="A4" sqref="A4"/>
    </sheetView>
  </sheetViews>
  <sheetFormatPr defaultColWidth="9.109375" defaultRowHeight="10.199999999999999" x14ac:dyDescent="0.2"/>
  <cols>
    <col min="1" max="1" width="2.88671875" style="68" customWidth="1"/>
    <col min="2" max="2" width="47" style="68" customWidth="1"/>
    <col min="3" max="7" width="12.5546875" style="68" customWidth="1"/>
    <col min="8" max="8" width="9.109375" style="68"/>
    <col min="9" max="9" width="46.44140625" style="68" customWidth="1"/>
    <col min="10" max="16384" width="9.109375" style="68"/>
  </cols>
  <sheetData>
    <row r="1" spans="1:10" x14ac:dyDescent="0.2">
      <c r="A1" s="75"/>
      <c r="B1" s="76"/>
      <c r="C1" s="77"/>
      <c r="D1" s="77"/>
      <c r="E1" s="77"/>
      <c r="F1" s="77"/>
      <c r="G1" s="77"/>
    </row>
    <row r="2" spans="1:10" x14ac:dyDescent="0.2">
      <c r="A2" s="145" t="s">
        <v>186</v>
      </c>
      <c r="B2" s="145"/>
      <c r="C2" s="145"/>
      <c r="D2" s="145"/>
      <c r="E2" s="145"/>
      <c r="F2" s="145"/>
      <c r="G2" s="145"/>
    </row>
    <row r="3" spans="1:10" x14ac:dyDescent="0.2">
      <c r="A3" s="146" t="s">
        <v>744</v>
      </c>
      <c r="B3" s="146"/>
      <c r="C3" s="146"/>
      <c r="D3" s="146"/>
      <c r="E3" s="146"/>
      <c r="F3" s="146"/>
      <c r="G3" s="146"/>
    </row>
    <row r="4" spans="1:10" ht="12.75" customHeight="1" x14ac:dyDescent="0.2">
      <c r="A4" s="93"/>
      <c r="B4" s="93"/>
      <c r="C4" s="93"/>
      <c r="D4" s="93"/>
      <c r="E4" s="93"/>
      <c r="F4" s="93"/>
      <c r="G4" s="93"/>
    </row>
    <row r="5" spans="1:10" s="27" customFormat="1" ht="32.25" customHeight="1" x14ac:dyDescent="0.2">
      <c r="A5" s="29"/>
      <c r="B5" s="30"/>
      <c r="C5" s="31" t="s">
        <v>599</v>
      </c>
      <c r="D5" s="31" t="s">
        <v>600</v>
      </c>
      <c r="E5" s="31" t="s">
        <v>601</v>
      </c>
      <c r="F5" s="31" t="s">
        <v>602</v>
      </c>
      <c r="G5" s="31" t="s">
        <v>603</v>
      </c>
      <c r="I5" s="34" t="s">
        <v>590</v>
      </c>
    </row>
    <row r="6" spans="1:10" x14ac:dyDescent="0.2">
      <c r="A6" s="75"/>
      <c r="B6" s="78" t="s">
        <v>13</v>
      </c>
      <c r="C6" s="77"/>
      <c r="D6" s="77"/>
      <c r="E6" s="77"/>
      <c r="F6" s="77"/>
      <c r="G6" s="77"/>
      <c r="I6" s="105" t="s">
        <v>500</v>
      </c>
      <c r="J6" s="82">
        <f>SUM(J7:J11)</f>
        <v>33166</v>
      </c>
    </row>
    <row r="7" spans="1:10" x14ac:dyDescent="0.2">
      <c r="A7" s="79">
        <v>1</v>
      </c>
      <c r="B7" s="7" t="s">
        <v>14</v>
      </c>
      <c r="C7" s="9">
        <f>(Önkormányzat!D965)</f>
        <v>37089</v>
      </c>
      <c r="D7" s="9">
        <f>(Önkormányzat!E965)</f>
        <v>7353</v>
      </c>
      <c r="E7" s="9">
        <f>(Önkormányzat!F965)</f>
        <v>44442</v>
      </c>
      <c r="F7" s="9">
        <f>(Önkormányzat!G965)</f>
        <v>36350</v>
      </c>
      <c r="G7" s="113">
        <f>F7/E7</f>
        <v>0.81791998559920798</v>
      </c>
      <c r="I7" s="68" t="s">
        <v>490</v>
      </c>
      <c r="J7" s="68">
        <v>23224</v>
      </c>
    </row>
    <row r="8" spans="1:10" x14ac:dyDescent="0.2">
      <c r="A8" s="79">
        <v>2</v>
      </c>
      <c r="B8" s="7" t="s">
        <v>15</v>
      </c>
      <c r="C8" s="9">
        <f>(Önkormányzat!D966)</f>
        <v>5736</v>
      </c>
      <c r="D8" s="9">
        <f>(Önkormányzat!E966)</f>
        <v>866</v>
      </c>
      <c r="E8" s="9">
        <f>(Önkormányzat!F966)</f>
        <v>6602</v>
      </c>
      <c r="F8" s="9">
        <f>(Önkormányzat!G966)</f>
        <v>4261</v>
      </c>
      <c r="G8" s="113">
        <f t="shared" ref="G8:G27" si="0">F8/E8</f>
        <v>0.64541048167222059</v>
      </c>
      <c r="I8" s="68" t="s">
        <v>491</v>
      </c>
      <c r="J8" s="68">
        <v>564</v>
      </c>
    </row>
    <row r="9" spans="1:10" x14ac:dyDescent="0.2">
      <c r="A9" s="79">
        <v>3</v>
      </c>
      <c r="B9" s="7" t="s">
        <v>16</v>
      </c>
      <c r="C9" s="9">
        <f>(Önkormányzat!D967)</f>
        <v>90734</v>
      </c>
      <c r="D9" s="9">
        <f>(Önkormányzat!E967)</f>
        <v>26985</v>
      </c>
      <c r="E9" s="9">
        <f>(Önkormányzat!F967)</f>
        <v>117719</v>
      </c>
      <c r="F9" s="9">
        <f>(Önkormányzat!G967)</f>
        <v>71933</v>
      </c>
      <c r="G9" s="113">
        <f t="shared" si="0"/>
        <v>0.61105683874310857</v>
      </c>
      <c r="I9" s="68" t="s">
        <v>492</v>
      </c>
      <c r="J9" s="68">
        <v>978</v>
      </c>
    </row>
    <row r="10" spans="1:10" x14ac:dyDescent="0.2">
      <c r="A10" s="79">
        <v>4</v>
      </c>
      <c r="B10" s="7" t="s">
        <v>103</v>
      </c>
      <c r="C10" s="9">
        <f>(Önkormányzat!D968)</f>
        <v>33166</v>
      </c>
      <c r="D10" s="9">
        <f>(Önkormányzat!E968)</f>
        <v>3626</v>
      </c>
      <c r="E10" s="9">
        <f>(Önkormányzat!F968)</f>
        <v>36792</v>
      </c>
      <c r="F10" s="9">
        <f>(Önkormányzat!G968)</f>
        <v>35604</v>
      </c>
      <c r="G10" s="113">
        <f t="shared" si="0"/>
        <v>0.96771037181996089</v>
      </c>
      <c r="I10" s="68" t="s">
        <v>493</v>
      </c>
      <c r="J10" s="68">
        <v>8300</v>
      </c>
    </row>
    <row r="11" spans="1:10" x14ac:dyDescent="0.2">
      <c r="A11" s="79">
        <v>5</v>
      </c>
      <c r="B11" s="7" t="s">
        <v>104</v>
      </c>
      <c r="C11" s="9">
        <f>(Önkormányzat!D969)</f>
        <v>66320</v>
      </c>
      <c r="D11" s="9">
        <f>(Önkormányzat!E969)</f>
        <v>12896</v>
      </c>
      <c r="E11" s="9">
        <f>(Önkormányzat!F969)</f>
        <v>79216</v>
      </c>
      <c r="F11" s="9">
        <f>(Önkormányzat!G969)</f>
        <v>75230</v>
      </c>
      <c r="G11" s="113">
        <f t="shared" si="0"/>
        <v>0.94968188244799034</v>
      </c>
      <c r="I11" s="68" t="s">
        <v>494</v>
      </c>
      <c r="J11" s="68">
        <v>100</v>
      </c>
    </row>
    <row r="12" spans="1:10" x14ac:dyDescent="0.2">
      <c r="A12" s="79">
        <v>6</v>
      </c>
      <c r="B12" s="7" t="s">
        <v>94</v>
      </c>
      <c r="C12" s="9">
        <f>(Önkormányzat!D970)</f>
        <v>0</v>
      </c>
      <c r="D12" s="9">
        <f>(Önkormányzat!E970)</f>
        <v>0</v>
      </c>
      <c r="E12" s="9">
        <f>(Önkormányzat!F970)</f>
        <v>0</v>
      </c>
      <c r="F12" s="9">
        <f>(Önkormányzat!G970)</f>
        <v>0</v>
      </c>
      <c r="G12" s="113"/>
    </row>
    <row r="13" spans="1:10" x14ac:dyDescent="0.2">
      <c r="A13" s="79">
        <v>7</v>
      </c>
      <c r="B13" s="7" t="s">
        <v>17</v>
      </c>
      <c r="C13" s="9">
        <f>(Önkormányzat!D971)</f>
        <v>5410</v>
      </c>
      <c r="D13" s="9">
        <f>(Önkormányzat!E971)</f>
        <v>0</v>
      </c>
      <c r="E13" s="9">
        <f>(Önkormányzat!F971)</f>
        <v>5410</v>
      </c>
      <c r="F13" s="9">
        <f>(Önkormányzat!G971)</f>
        <v>5209</v>
      </c>
      <c r="G13" s="113">
        <f t="shared" si="0"/>
        <v>0.96284658040665438</v>
      </c>
      <c r="I13" s="105" t="s">
        <v>495</v>
      </c>
      <c r="J13" s="82">
        <f>SUM(J14:J18)</f>
        <v>66320</v>
      </c>
    </row>
    <row r="14" spans="1:10" x14ac:dyDescent="0.2">
      <c r="A14" s="79">
        <v>8</v>
      </c>
      <c r="B14" s="7" t="s">
        <v>18</v>
      </c>
      <c r="C14" s="9"/>
      <c r="D14" s="9"/>
      <c r="E14" s="9"/>
      <c r="F14" s="9"/>
      <c r="G14" s="113"/>
      <c r="I14" s="68" t="s">
        <v>496</v>
      </c>
      <c r="J14" s="68">
        <v>270</v>
      </c>
    </row>
    <row r="15" spans="1:10" x14ac:dyDescent="0.2">
      <c r="A15" s="79">
        <v>9</v>
      </c>
      <c r="B15" s="7" t="s">
        <v>19</v>
      </c>
      <c r="C15" s="9">
        <f>(Önkormányzat!D972)</f>
        <v>3300</v>
      </c>
      <c r="D15" s="9">
        <f>(Önkormányzat!E972)</f>
        <v>0</v>
      </c>
      <c r="E15" s="9">
        <f>(Önkormányzat!F972)</f>
        <v>3300</v>
      </c>
      <c r="F15" s="9">
        <f>(Önkormányzat!G972)</f>
        <v>0</v>
      </c>
      <c r="G15" s="113">
        <f t="shared" si="0"/>
        <v>0</v>
      </c>
      <c r="I15" s="68" t="s">
        <v>497</v>
      </c>
      <c r="J15" s="68">
        <v>58020</v>
      </c>
    </row>
    <row r="16" spans="1:10" x14ac:dyDescent="0.2">
      <c r="A16" s="79">
        <v>10</v>
      </c>
      <c r="B16" s="15" t="s">
        <v>302</v>
      </c>
      <c r="C16" s="9">
        <f>(Önkormányzat!D973)</f>
        <v>4704</v>
      </c>
      <c r="D16" s="9">
        <f>(Önkormányzat!E973)</f>
        <v>2046</v>
      </c>
      <c r="E16" s="9">
        <f>(Önkormányzat!F973)</f>
        <v>6750</v>
      </c>
      <c r="F16" s="9">
        <f>(Önkormányzat!G973)</f>
        <v>6733</v>
      </c>
      <c r="G16" s="113">
        <f t="shared" si="0"/>
        <v>0.99748148148148152</v>
      </c>
      <c r="I16" s="68" t="s">
        <v>498</v>
      </c>
      <c r="J16" s="68">
        <v>3030</v>
      </c>
    </row>
    <row r="17" spans="1:10" s="82" customFormat="1" x14ac:dyDescent="0.2">
      <c r="A17" s="80">
        <v>11</v>
      </c>
      <c r="B17" s="81" t="s">
        <v>109</v>
      </c>
      <c r="C17" s="74">
        <f t="shared" ref="C17:E17" si="1">SUM(C7:C16)</f>
        <v>246459</v>
      </c>
      <c r="D17" s="74">
        <f t="shared" si="1"/>
        <v>53772</v>
      </c>
      <c r="E17" s="74">
        <f t="shared" si="1"/>
        <v>300231</v>
      </c>
      <c r="F17" s="74">
        <f t="shared" ref="F17" si="2">SUM(F7:F16)</f>
        <v>235320</v>
      </c>
      <c r="G17" s="113">
        <f t="shared" si="0"/>
        <v>0.78379647671293107</v>
      </c>
      <c r="I17" s="68" t="s">
        <v>499</v>
      </c>
      <c r="J17" s="68">
        <v>5000</v>
      </c>
    </row>
    <row r="18" spans="1:10" x14ac:dyDescent="0.2">
      <c r="A18" s="79">
        <v>12</v>
      </c>
      <c r="B18" s="7" t="s">
        <v>21</v>
      </c>
      <c r="C18" s="9">
        <f>(Önkormányzat!D976)</f>
        <v>16192</v>
      </c>
      <c r="D18" s="9">
        <f>(Önkormányzat!E976)</f>
        <v>75585</v>
      </c>
      <c r="E18" s="9">
        <f>(Önkormányzat!F976)</f>
        <v>91777</v>
      </c>
      <c r="F18" s="9">
        <f>(Önkormányzat!G976)</f>
        <v>16306</v>
      </c>
      <c r="G18" s="113">
        <f t="shared" si="0"/>
        <v>0.17766978654782789</v>
      </c>
    </row>
    <row r="19" spans="1:10" x14ac:dyDescent="0.2">
      <c r="A19" s="79">
        <v>13</v>
      </c>
      <c r="B19" s="7" t="s">
        <v>22</v>
      </c>
      <c r="C19" s="9">
        <f>(Önkormányzat!D977)</f>
        <v>172558</v>
      </c>
      <c r="D19" s="9">
        <f>(Önkormányzat!E977)</f>
        <v>-30271</v>
      </c>
      <c r="E19" s="9">
        <f>(Önkormányzat!F977)</f>
        <v>142287</v>
      </c>
      <c r="F19" s="9">
        <f>(Önkormányzat!G977)</f>
        <v>116607</v>
      </c>
      <c r="G19" s="113">
        <f t="shared" si="0"/>
        <v>0.81951970313521261</v>
      </c>
    </row>
    <row r="20" spans="1:10" x14ac:dyDescent="0.2">
      <c r="A20" s="79">
        <v>14</v>
      </c>
      <c r="B20" s="7" t="s">
        <v>101</v>
      </c>
      <c r="C20" s="9">
        <f>(Önkormányzat!D978)</f>
        <v>0</v>
      </c>
      <c r="D20" s="9">
        <f>(Önkormányzat!E978)</f>
        <v>102</v>
      </c>
      <c r="E20" s="9">
        <f>(Önkormányzat!F978)</f>
        <v>102</v>
      </c>
      <c r="F20" s="9">
        <f>(Önkormányzat!G978)</f>
        <v>102</v>
      </c>
      <c r="G20" s="113">
        <f t="shared" si="0"/>
        <v>1</v>
      </c>
    </row>
    <row r="21" spans="1:10" x14ac:dyDescent="0.2">
      <c r="A21" s="79">
        <v>15</v>
      </c>
      <c r="B21" s="7" t="s">
        <v>102</v>
      </c>
      <c r="C21" s="9">
        <f>(Önkormányzat!D979)</f>
        <v>0</v>
      </c>
      <c r="D21" s="9">
        <f>(Önkormányzat!E979)</f>
        <v>16</v>
      </c>
      <c r="E21" s="9">
        <f>(Önkormányzat!F979)</f>
        <v>16</v>
      </c>
      <c r="F21" s="9">
        <f>(Önkormányzat!G979)</f>
        <v>16</v>
      </c>
      <c r="G21" s="113">
        <f t="shared" si="0"/>
        <v>1</v>
      </c>
    </row>
    <row r="22" spans="1:10" x14ac:dyDescent="0.2">
      <c r="A22" s="79">
        <v>16</v>
      </c>
      <c r="B22" s="7" t="s">
        <v>23</v>
      </c>
      <c r="C22" s="9">
        <f>(Önkormányzat!D980)</f>
        <v>54936</v>
      </c>
      <c r="D22" s="9">
        <f>(Önkormányzat!E980)</f>
        <v>4375</v>
      </c>
      <c r="E22" s="9">
        <f>(Önkormányzat!F980)</f>
        <v>59311</v>
      </c>
      <c r="F22" s="9">
        <f>(Önkormányzat!G980)</f>
        <v>0</v>
      </c>
      <c r="G22" s="113">
        <f t="shared" si="0"/>
        <v>0</v>
      </c>
    </row>
    <row r="23" spans="1:10" s="82" customFormat="1" x14ac:dyDescent="0.2">
      <c r="A23" s="80">
        <v>17</v>
      </c>
      <c r="B23" s="81" t="s">
        <v>110</v>
      </c>
      <c r="C23" s="74">
        <f t="shared" ref="C23:E23" si="3">SUM(C18:C22)</f>
        <v>243686</v>
      </c>
      <c r="D23" s="74">
        <f t="shared" si="3"/>
        <v>49807</v>
      </c>
      <c r="E23" s="74">
        <f t="shared" si="3"/>
        <v>293493</v>
      </c>
      <c r="F23" s="74">
        <f t="shared" ref="F23" si="4">SUM(F18:F22)</f>
        <v>133031</v>
      </c>
      <c r="G23" s="113">
        <f t="shared" si="0"/>
        <v>0.45326805068604703</v>
      </c>
    </row>
    <row r="24" spans="1:10" x14ac:dyDescent="0.2">
      <c r="A24" s="79">
        <v>18</v>
      </c>
      <c r="B24" s="7" t="s">
        <v>24</v>
      </c>
      <c r="C24" s="9">
        <f>(Önkormányzat!D981)</f>
        <v>0</v>
      </c>
      <c r="D24" s="9">
        <f>(Önkormányzat!E981)</f>
        <v>0</v>
      </c>
      <c r="E24" s="9">
        <f>(Önkormányzat!F981)</f>
        <v>0</v>
      </c>
      <c r="F24" s="9">
        <f>(Önkormányzat!G981)</f>
        <v>0</v>
      </c>
      <c r="G24" s="113"/>
    </row>
    <row r="25" spans="1:10" x14ac:dyDescent="0.2">
      <c r="A25" s="79">
        <v>19</v>
      </c>
      <c r="B25" s="7" t="s">
        <v>25</v>
      </c>
      <c r="C25" s="9">
        <f>(Önkormányzat!D982)</f>
        <v>0</v>
      </c>
      <c r="D25" s="9">
        <f>(Önkormányzat!E982)</f>
        <v>0</v>
      </c>
      <c r="E25" s="9">
        <f>(Önkormányzat!F982)</f>
        <v>0</v>
      </c>
      <c r="F25" s="9">
        <f>(Önkormányzat!G982)</f>
        <v>0</v>
      </c>
      <c r="G25" s="113"/>
    </row>
    <row r="26" spans="1:10" x14ac:dyDescent="0.2">
      <c r="A26" s="79">
        <v>20</v>
      </c>
      <c r="B26" s="7" t="s">
        <v>20</v>
      </c>
      <c r="C26" s="9">
        <f>(Önkormányzat!D984)</f>
        <v>0</v>
      </c>
      <c r="D26" s="9">
        <f>(Önkormányzat!E984)</f>
        <v>0</v>
      </c>
      <c r="E26" s="9">
        <f>(Önkormányzat!F984)</f>
        <v>0</v>
      </c>
      <c r="F26" s="9">
        <f>(Önkormányzat!G984)</f>
        <v>0</v>
      </c>
      <c r="G26" s="113"/>
    </row>
    <row r="27" spans="1:10" s="82" customFormat="1" x14ac:dyDescent="0.2">
      <c r="A27" s="80">
        <v>21</v>
      </c>
      <c r="B27" s="81" t="s">
        <v>111</v>
      </c>
      <c r="C27" s="74">
        <f>(Önkormányzat!D985)</f>
        <v>490145</v>
      </c>
      <c r="D27" s="74">
        <f>(Önkormányzat!E985)</f>
        <v>103579</v>
      </c>
      <c r="E27" s="74">
        <f>(Önkormányzat!F985)</f>
        <v>593724</v>
      </c>
      <c r="F27" s="74">
        <f>(Önkormányzat!G985)</f>
        <v>368351</v>
      </c>
      <c r="G27" s="113">
        <f t="shared" si="0"/>
        <v>0.62040779890993125</v>
      </c>
    </row>
    <row r="28" spans="1:10" s="86" customFormat="1" x14ac:dyDescent="0.2">
      <c r="A28" s="83"/>
      <c r="B28" s="84"/>
      <c r="C28" s="85"/>
      <c r="D28" s="85"/>
      <c r="E28" s="85"/>
      <c r="F28" s="85"/>
      <c r="G28" s="85"/>
    </row>
    <row r="29" spans="1:10" x14ac:dyDescent="0.2">
      <c r="A29" s="75"/>
      <c r="B29" s="78" t="s">
        <v>26</v>
      </c>
      <c r="C29" s="77"/>
      <c r="D29" s="77"/>
      <c r="E29" s="77"/>
      <c r="F29" s="77"/>
      <c r="G29" s="77"/>
    </row>
    <row r="30" spans="1:10" x14ac:dyDescent="0.2">
      <c r="A30" s="79">
        <v>1</v>
      </c>
      <c r="B30" s="7" t="s">
        <v>27</v>
      </c>
      <c r="C30" s="9">
        <f>(Önkormányzat!D987)</f>
        <v>17421</v>
      </c>
      <c r="D30" s="9">
        <f>(Önkormányzat!E987)</f>
        <v>0</v>
      </c>
      <c r="E30" s="9">
        <f>(Önkormányzat!F987)</f>
        <v>17421</v>
      </c>
      <c r="F30" s="9">
        <f>(Önkormányzat!G987)</f>
        <v>18961</v>
      </c>
      <c r="G30" s="113">
        <f>F30/E30</f>
        <v>1.0883990586074279</v>
      </c>
      <c r="I30" s="105" t="s">
        <v>501</v>
      </c>
      <c r="J30" s="82">
        <f>SUM(J31:J37)</f>
        <v>32401</v>
      </c>
    </row>
    <row r="31" spans="1:10" x14ac:dyDescent="0.2">
      <c r="A31" s="79">
        <v>2</v>
      </c>
      <c r="B31" s="7" t="s">
        <v>28</v>
      </c>
      <c r="C31" s="9">
        <f>(Önkormányzat!D988)</f>
        <v>35000</v>
      </c>
      <c r="D31" s="9">
        <f>(Önkormányzat!E988)</f>
        <v>-1951</v>
      </c>
      <c r="E31" s="9">
        <f>(Önkormányzat!F988)</f>
        <v>33049</v>
      </c>
      <c r="F31" s="9">
        <f>(Önkormányzat!G988)</f>
        <v>28919</v>
      </c>
      <c r="G31" s="113">
        <f t="shared" ref="G31:G57" si="5">F31/E31</f>
        <v>0.87503404036430754</v>
      </c>
      <c r="I31" s="68" t="s">
        <v>502</v>
      </c>
      <c r="J31" s="68">
        <v>4509</v>
      </c>
    </row>
    <row r="32" spans="1:10" x14ac:dyDescent="0.2">
      <c r="A32" s="79">
        <v>3</v>
      </c>
      <c r="B32" s="7" t="s">
        <v>71</v>
      </c>
      <c r="C32" s="9">
        <f>(Önkormányzat!D989)</f>
        <v>32000</v>
      </c>
      <c r="D32" s="9">
        <f>(Önkormányzat!E989)</f>
        <v>-3408</v>
      </c>
      <c r="E32" s="9">
        <f>(Önkormányzat!F989)</f>
        <v>28592</v>
      </c>
      <c r="F32" s="9">
        <f>(Önkormányzat!G989)</f>
        <v>27375</v>
      </c>
      <c r="G32" s="113">
        <f t="shared" si="5"/>
        <v>0.95743564633463907</v>
      </c>
      <c r="I32" s="68" t="s">
        <v>503</v>
      </c>
      <c r="J32" s="68">
        <v>8064</v>
      </c>
    </row>
    <row r="33" spans="1:10" x14ac:dyDescent="0.2">
      <c r="A33" s="79">
        <v>4</v>
      </c>
      <c r="B33" s="7" t="s">
        <v>188</v>
      </c>
      <c r="C33" s="9">
        <f>(Önkormányzat!D990)</f>
        <v>6300</v>
      </c>
      <c r="D33" s="9">
        <f>(Önkormányzat!E990)</f>
        <v>807</v>
      </c>
      <c r="E33" s="9">
        <f>(Önkormányzat!F990)</f>
        <v>7107</v>
      </c>
      <c r="F33" s="9">
        <f>(Önkormányzat!G990)</f>
        <v>6334</v>
      </c>
      <c r="G33" s="113">
        <f t="shared" si="5"/>
        <v>0.89123399465315889</v>
      </c>
      <c r="I33" s="68" t="s">
        <v>591</v>
      </c>
      <c r="J33" s="68">
        <v>9000</v>
      </c>
    </row>
    <row r="34" spans="1:10" x14ac:dyDescent="0.2">
      <c r="A34" s="79">
        <v>5</v>
      </c>
      <c r="B34" s="7" t="s">
        <v>72</v>
      </c>
      <c r="C34" s="9">
        <f>(Önkormányzat!D991)</f>
        <v>0</v>
      </c>
      <c r="D34" s="9">
        <f>(Önkormányzat!E991)</f>
        <v>14748</v>
      </c>
      <c r="E34" s="9">
        <f>(Önkormányzat!F991)</f>
        <v>14748</v>
      </c>
      <c r="F34" s="9">
        <f>(Önkormányzat!G991)</f>
        <v>14407</v>
      </c>
      <c r="G34" s="113">
        <f t="shared" si="5"/>
        <v>0.97687822077569841</v>
      </c>
      <c r="I34" s="68" t="s">
        <v>592</v>
      </c>
      <c r="J34" s="68">
        <v>518</v>
      </c>
    </row>
    <row r="35" spans="1:10" x14ac:dyDescent="0.2">
      <c r="A35" s="79">
        <v>6</v>
      </c>
      <c r="B35" s="7" t="s">
        <v>73</v>
      </c>
      <c r="C35" s="9">
        <f>(Önkormányzat!D992)</f>
        <v>17000</v>
      </c>
      <c r="D35" s="9">
        <f>(Önkormányzat!E992)</f>
        <v>16274</v>
      </c>
      <c r="E35" s="9">
        <f>(Önkormányzat!F992)</f>
        <v>33274</v>
      </c>
      <c r="F35" s="9">
        <f>(Önkormányzat!G992)</f>
        <v>31440</v>
      </c>
      <c r="G35" s="113">
        <f t="shared" si="5"/>
        <v>0.94488188976377951</v>
      </c>
      <c r="I35" s="68" t="s">
        <v>505</v>
      </c>
      <c r="J35" s="68">
        <v>8063</v>
      </c>
    </row>
    <row r="36" spans="1:10" x14ac:dyDescent="0.2">
      <c r="A36" s="79">
        <v>7</v>
      </c>
      <c r="B36" s="7" t="s">
        <v>29</v>
      </c>
      <c r="C36" s="9">
        <f>(Önkormányzat!D993)</f>
        <v>1300</v>
      </c>
      <c r="D36" s="9">
        <f>(Önkormányzat!E993)</f>
        <v>4666</v>
      </c>
      <c r="E36" s="9">
        <f>(Önkormányzat!F993)</f>
        <v>5966</v>
      </c>
      <c r="F36" s="9">
        <f>(Önkormányzat!G993)</f>
        <v>3074</v>
      </c>
      <c r="G36" s="113">
        <f t="shared" si="5"/>
        <v>0.5152531009051291</v>
      </c>
      <c r="I36" s="68" t="s">
        <v>504</v>
      </c>
      <c r="J36" s="68">
        <v>1061</v>
      </c>
    </row>
    <row r="37" spans="1:10" s="82" customFormat="1" x14ac:dyDescent="0.2">
      <c r="A37" s="80">
        <v>8</v>
      </c>
      <c r="B37" s="81" t="s">
        <v>215</v>
      </c>
      <c r="C37" s="74">
        <f t="shared" ref="C37:E37" si="6">SUM(C31:C36)</f>
        <v>91600</v>
      </c>
      <c r="D37" s="74">
        <f t="shared" si="6"/>
        <v>31136</v>
      </c>
      <c r="E37" s="74">
        <f t="shared" si="6"/>
        <v>122736</v>
      </c>
      <c r="F37" s="74">
        <f t="shared" ref="F37" si="7">SUM(F31:F36)</f>
        <v>111549</v>
      </c>
      <c r="G37" s="113">
        <f t="shared" si="5"/>
        <v>0.90885314822057095</v>
      </c>
      <c r="I37" s="68" t="s">
        <v>506</v>
      </c>
      <c r="J37" s="68">
        <v>1186</v>
      </c>
    </row>
    <row r="38" spans="1:10" x14ac:dyDescent="0.2">
      <c r="A38" s="79">
        <v>9</v>
      </c>
      <c r="B38" s="87" t="s">
        <v>75</v>
      </c>
      <c r="C38" s="9">
        <f>(Önkormányzat!D994)</f>
        <v>0</v>
      </c>
      <c r="D38" s="9">
        <f>(Önkormányzat!E994)</f>
        <v>0</v>
      </c>
      <c r="E38" s="9">
        <f>(Önkormányzat!F994)</f>
        <v>0</v>
      </c>
      <c r="F38" s="9">
        <f>(Önkormányzat!G994)</f>
        <v>0</v>
      </c>
      <c r="G38" s="113"/>
    </row>
    <row r="39" spans="1:10" x14ac:dyDescent="0.2">
      <c r="A39" s="79">
        <v>10</v>
      </c>
      <c r="B39" s="87" t="s">
        <v>30</v>
      </c>
      <c r="C39" s="9">
        <f>(Önkormányzat!D995)</f>
        <v>0</v>
      </c>
      <c r="D39" s="9">
        <f>(Önkormányzat!E995)</f>
        <v>0</v>
      </c>
      <c r="E39" s="9">
        <f>(Önkormányzat!F995)</f>
        <v>0</v>
      </c>
      <c r="F39" s="9">
        <f>(Önkormányzat!G995)</f>
        <v>0</v>
      </c>
      <c r="G39" s="113"/>
    </row>
    <row r="40" spans="1:10" x14ac:dyDescent="0.2">
      <c r="A40" s="79">
        <v>11</v>
      </c>
      <c r="B40" s="7" t="s">
        <v>74</v>
      </c>
      <c r="C40" s="9">
        <f>(Önkormányzat!D996)</f>
        <v>0</v>
      </c>
      <c r="D40" s="9">
        <f>(Önkormányzat!E996)</f>
        <v>0</v>
      </c>
      <c r="E40" s="9">
        <f>(Önkormányzat!F996)</f>
        <v>0</v>
      </c>
      <c r="F40" s="9">
        <f>(Önkormányzat!G996)</f>
        <v>0</v>
      </c>
      <c r="G40" s="113"/>
    </row>
    <row r="41" spans="1:10" x14ac:dyDescent="0.2">
      <c r="A41" s="79">
        <v>12</v>
      </c>
      <c r="B41" s="7" t="s">
        <v>31</v>
      </c>
      <c r="C41" s="9">
        <f>(Önkormányzat!D997)</f>
        <v>41333</v>
      </c>
      <c r="D41" s="9">
        <f>(Önkormányzat!E997)</f>
        <v>20667</v>
      </c>
      <c r="E41" s="9">
        <f>(Önkormányzat!F997)</f>
        <v>62000</v>
      </c>
      <c r="F41" s="9">
        <f>(Önkormányzat!G997)</f>
        <v>62000</v>
      </c>
      <c r="G41" s="113">
        <f t="shared" si="5"/>
        <v>1</v>
      </c>
    </row>
    <row r="42" spans="1:10" x14ac:dyDescent="0.2">
      <c r="A42" s="79">
        <v>13</v>
      </c>
      <c r="B42" s="7" t="s">
        <v>105</v>
      </c>
      <c r="C42" s="9">
        <f>(Önkormányzat!D998)</f>
        <v>32401</v>
      </c>
      <c r="D42" s="9">
        <f>(Önkormányzat!E998)</f>
        <v>-3301</v>
      </c>
      <c r="E42" s="9">
        <f>(Önkormányzat!F998)</f>
        <v>29100</v>
      </c>
      <c r="F42" s="9">
        <f>(Önkormányzat!G998)</f>
        <v>23016</v>
      </c>
      <c r="G42" s="113">
        <f t="shared" si="5"/>
        <v>0.7909278350515464</v>
      </c>
    </row>
    <row r="43" spans="1:10" x14ac:dyDescent="0.2">
      <c r="A43" s="79">
        <v>14</v>
      </c>
      <c r="B43" s="7" t="s">
        <v>106</v>
      </c>
      <c r="C43" s="9">
        <f>(Önkormányzat!D999)</f>
        <v>0</v>
      </c>
      <c r="D43" s="9">
        <f>(Önkormányzat!E999)</f>
        <v>0</v>
      </c>
      <c r="E43" s="9">
        <f>(Önkormányzat!F999)</f>
        <v>0</v>
      </c>
      <c r="F43" s="9">
        <f>(Önkormányzat!G999)</f>
        <v>101</v>
      </c>
      <c r="G43" s="113"/>
    </row>
    <row r="44" spans="1:10" x14ac:dyDescent="0.2">
      <c r="A44" s="79">
        <v>15</v>
      </c>
      <c r="B44" s="7" t="s">
        <v>32</v>
      </c>
      <c r="C44" s="9">
        <f>(Önkormányzat!D1000)</f>
        <v>0</v>
      </c>
      <c r="D44" s="9">
        <f>(Önkormányzat!E1000)</f>
        <v>0</v>
      </c>
      <c r="E44" s="9">
        <f>(Önkormányzat!F1000)</f>
        <v>0</v>
      </c>
      <c r="F44" s="9">
        <f>(Önkormányzat!G1000)</f>
        <v>0</v>
      </c>
      <c r="G44" s="113"/>
    </row>
    <row r="45" spans="1:10" x14ac:dyDescent="0.2">
      <c r="A45" s="79">
        <v>16</v>
      </c>
      <c r="B45" s="7" t="s">
        <v>97</v>
      </c>
      <c r="C45" s="9">
        <f>(Önkormányzat!D1001)</f>
        <v>0</v>
      </c>
      <c r="D45" s="9">
        <f>(Önkormányzat!E1001)</f>
        <v>0</v>
      </c>
      <c r="E45" s="9">
        <f>(Önkormányzat!F1001)</f>
        <v>0</v>
      </c>
      <c r="F45" s="9">
        <f>(Önkormányzat!G1001)</f>
        <v>0</v>
      </c>
      <c r="G45" s="113"/>
    </row>
    <row r="46" spans="1:10" x14ac:dyDescent="0.2">
      <c r="A46" s="79">
        <v>17</v>
      </c>
      <c r="B46" s="15" t="s">
        <v>449</v>
      </c>
      <c r="C46" s="9">
        <f>(Önkormányzat!D1002)</f>
        <v>0</v>
      </c>
      <c r="D46" s="9">
        <f>(Önkormányzat!E1002)</f>
        <v>1677</v>
      </c>
      <c r="E46" s="9">
        <f>(Önkormányzat!F1002)</f>
        <v>1677</v>
      </c>
      <c r="F46" s="9">
        <f>(Önkormányzat!G1002)</f>
        <v>1677</v>
      </c>
      <c r="G46" s="113">
        <f t="shared" si="5"/>
        <v>1</v>
      </c>
    </row>
    <row r="47" spans="1:10" s="82" customFormat="1" x14ac:dyDescent="0.2">
      <c r="A47" s="80">
        <v>18</v>
      </c>
      <c r="B47" s="81" t="s">
        <v>216</v>
      </c>
      <c r="C47" s="74">
        <f>(Önkormányzat!D1003)</f>
        <v>182755</v>
      </c>
      <c r="D47" s="74">
        <f>(Önkormányzat!E1003)</f>
        <v>50179</v>
      </c>
      <c r="E47" s="74">
        <f>(Önkormányzat!F1003)</f>
        <v>232934</v>
      </c>
      <c r="F47" s="74">
        <f>(Önkormányzat!G1003)</f>
        <v>217304</v>
      </c>
      <c r="G47" s="113">
        <f t="shared" si="5"/>
        <v>0.93289944791228419</v>
      </c>
    </row>
    <row r="48" spans="1:10" x14ac:dyDescent="0.2">
      <c r="A48" s="79">
        <v>19</v>
      </c>
      <c r="B48" s="87" t="s">
        <v>34</v>
      </c>
      <c r="C48" s="9">
        <f>(Önkormányzat!D1005)</f>
        <v>0</v>
      </c>
      <c r="D48" s="9">
        <f>(Önkormányzat!E1005)</f>
        <v>0</v>
      </c>
      <c r="E48" s="9">
        <f>(Önkormányzat!F1005)</f>
        <v>0</v>
      </c>
      <c r="F48" s="9">
        <f>(Önkormányzat!G1005)</f>
        <v>1058</v>
      </c>
      <c r="G48" s="113"/>
      <c r="I48" s="105" t="s">
        <v>507</v>
      </c>
      <c r="J48" s="82">
        <f>SUM(J49:J53)</f>
        <v>129195</v>
      </c>
    </row>
    <row r="49" spans="1:10" x14ac:dyDescent="0.2">
      <c r="A49" s="79">
        <v>20</v>
      </c>
      <c r="B49" s="87" t="s">
        <v>11</v>
      </c>
      <c r="C49" s="9">
        <f>(Önkormányzat!D1006)</f>
        <v>0</v>
      </c>
      <c r="D49" s="9">
        <f>(Önkormányzat!E1006)</f>
        <v>0</v>
      </c>
      <c r="E49" s="9">
        <f>(Önkormányzat!F1006)</f>
        <v>0</v>
      </c>
      <c r="F49" s="9">
        <f>(Önkormányzat!G1006)</f>
        <v>0</v>
      </c>
      <c r="G49" s="113"/>
      <c r="I49" s="68" t="s">
        <v>509</v>
      </c>
      <c r="J49" s="68">
        <v>129195</v>
      </c>
    </row>
    <row r="50" spans="1:10" x14ac:dyDescent="0.2">
      <c r="A50" s="79">
        <v>21</v>
      </c>
      <c r="B50" s="15" t="s">
        <v>336</v>
      </c>
      <c r="C50" s="9">
        <f>(Önkormányzat!D1007)</f>
        <v>0</v>
      </c>
      <c r="D50" s="9">
        <f>(Önkormányzat!E1007)</f>
        <v>20000</v>
      </c>
      <c r="E50" s="9">
        <f>(Önkormányzat!F1007)</f>
        <v>20000</v>
      </c>
      <c r="F50" s="9">
        <f>(Önkormányzat!G1007)</f>
        <v>20000</v>
      </c>
      <c r="G50" s="113">
        <f t="shared" si="5"/>
        <v>1</v>
      </c>
    </row>
    <row r="51" spans="1:10" x14ac:dyDescent="0.2">
      <c r="A51" s="79">
        <v>22</v>
      </c>
      <c r="B51" s="7" t="s">
        <v>107</v>
      </c>
      <c r="C51" s="9">
        <f>(Önkormányzat!D1008)</f>
        <v>129195</v>
      </c>
      <c r="D51" s="9">
        <f>(Önkormányzat!E1008)</f>
        <v>33400</v>
      </c>
      <c r="E51" s="9">
        <f>(Önkormányzat!F1008)</f>
        <v>162595</v>
      </c>
      <c r="F51" s="9">
        <f>(Önkormányzat!G1008)</f>
        <v>147114</v>
      </c>
      <c r="G51" s="113">
        <f t="shared" si="5"/>
        <v>0.90478797010978196</v>
      </c>
    </row>
    <row r="52" spans="1:10" x14ac:dyDescent="0.2">
      <c r="A52" s="79">
        <v>23</v>
      </c>
      <c r="B52" s="7" t="s">
        <v>108</v>
      </c>
      <c r="C52" s="9">
        <f>(Önkormányzat!D1009)</f>
        <v>0</v>
      </c>
      <c r="D52" s="9">
        <f>(Önkormányzat!E1009)</f>
        <v>0</v>
      </c>
      <c r="E52" s="9">
        <f>(Önkormányzat!F1009)</f>
        <v>0</v>
      </c>
      <c r="F52" s="9">
        <f>(Önkormányzat!G1009)</f>
        <v>3500</v>
      </c>
      <c r="G52" s="113"/>
    </row>
    <row r="53" spans="1:10" x14ac:dyDescent="0.2">
      <c r="A53" s="79">
        <v>24</v>
      </c>
      <c r="B53" s="7" t="s">
        <v>98</v>
      </c>
      <c r="C53" s="9">
        <f>(Önkormányzat!D1010)</f>
        <v>85</v>
      </c>
      <c r="D53" s="9">
        <f>(Önkormányzat!E1010)</f>
        <v>0</v>
      </c>
      <c r="E53" s="9">
        <f>(Önkormányzat!F1010)</f>
        <v>85</v>
      </c>
      <c r="F53" s="9">
        <f>(Önkormányzat!G1010)</f>
        <v>85</v>
      </c>
      <c r="G53" s="113">
        <f t="shared" si="5"/>
        <v>1</v>
      </c>
    </row>
    <row r="54" spans="1:10" x14ac:dyDescent="0.2">
      <c r="A54" s="79">
        <v>25</v>
      </c>
      <c r="B54" s="7" t="s">
        <v>35</v>
      </c>
      <c r="C54" s="9">
        <f>(Önkormányzat!D1011)</f>
        <v>178110</v>
      </c>
      <c r="D54" s="9">
        <f>(Önkormányzat!E1011)</f>
        <v>0</v>
      </c>
      <c r="E54" s="9">
        <f>(Önkormányzat!F1011)</f>
        <v>178110</v>
      </c>
      <c r="F54" s="9">
        <f>(Önkormányzat!G1011)</f>
        <v>178110</v>
      </c>
      <c r="G54" s="113">
        <f t="shared" si="5"/>
        <v>1</v>
      </c>
    </row>
    <row r="55" spans="1:10" s="82" customFormat="1" x14ac:dyDescent="0.2">
      <c r="A55" s="79">
        <v>26</v>
      </c>
      <c r="B55" s="81" t="s">
        <v>337</v>
      </c>
      <c r="C55" s="74">
        <f>(Önkormányzat!D1012)</f>
        <v>307390</v>
      </c>
      <c r="D55" s="74">
        <f>(Önkormányzat!E1012)</f>
        <v>53400</v>
      </c>
      <c r="E55" s="74">
        <f>(Önkormányzat!F1012)</f>
        <v>360790</v>
      </c>
      <c r="F55" s="74">
        <f>(Önkormányzat!G1012)</f>
        <v>349867</v>
      </c>
      <c r="G55" s="113">
        <f t="shared" si="5"/>
        <v>0.96972477064220186</v>
      </c>
    </row>
    <row r="56" spans="1:10" x14ac:dyDescent="0.2">
      <c r="A56" s="79">
        <v>27</v>
      </c>
      <c r="B56" s="7" t="s">
        <v>33</v>
      </c>
      <c r="C56" s="9">
        <f>(Önkormányzat!D1013)</f>
        <v>0</v>
      </c>
      <c r="D56" s="9">
        <f>(Önkormányzat!E1013)</f>
        <v>0</v>
      </c>
      <c r="E56" s="9">
        <f>(Önkormányzat!F1013)</f>
        <v>0</v>
      </c>
      <c r="F56" s="9">
        <f>(Önkormányzat!G1013)</f>
        <v>0</v>
      </c>
      <c r="G56" s="113"/>
    </row>
    <row r="57" spans="1:10" s="82" customFormat="1" x14ac:dyDescent="0.2">
      <c r="A57" s="79">
        <v>28</v>
      </c>
      <c r="B57" s="81" t="s">
        <v>338</v>
      </c>
      <c r="C57" s="74">
        <f>(Önkormányzat!D1014)</f>
        <v>490145</v>
      </c>
      <c r="D57" s="74">
        <f>(Önkormányzat!E1014)</f>
        <v>103579</v>
      </c>
      <c r="E57" s="74">
        <f>(Önkormányzat!F1014)</f>
        <v>593724</v>
      </c>
      <c r="F57" s="74">
        <f>(Önkormányzat!G1014)</f>
        <v>567171</v>
      </c>
      <c r="G57" s="113">
        <f t="shared" si="5"/>
        <v>0.95527719950684153</v>
      </c>
    </row>
    <row r="58" spans="1:10" s="88" customFormat="1" x14ac:dyDescent="0.2">
      <c r="C58" s="89"/>
      <c r="D58" s="89"/>
      <c r="E58" s="89"/>
      <c r="F58" s="89"/>
      <c r="G58" s="89"/>
    </row>
    <row r="59" spans="1:10" s="10" customFormat="1" x14ac:dyDescent="0.2">
      <c r="A59" s="20"/>
      <c r="B59" s="68"/>
      <c r="C59" s="12"/>
      <c r="D59" s="12"/>
      <c r="E59" s="12"/>
      <c r="F59" s="12"/>
      <c r="G59" s="12"/>
    </row>
    <row r="60" spans="1:10" s="10" customFormat="1" x14ac:dyDescent="0.2">
      <c r="A60" s="20"/>
      <c r="B60" s="68"/>
      <c r="C60" s="12"/>
      <c r="D60" s="12"/>
      <c r="E60" s="12"/>
      <c r="F60" s="12"/>
      <c r="G60" s="12"/>
    </row>
    <row r="61" spans="1:10" s="10" customFormat="1" x14ac:dyDescent="0.2">
      <c r="A61" s="20"/>
      <c r="B61" s="68"/>
      <c r="C61" s="12"/>
      <c r="D61" s="12"/>
      <c r="E61" s="12"/>
      <c r="F61" s="12"/>
      <c r="G61" s="12"/>
    </row>
    <row r="62" spans="1:10" s="10" customFormat="1" x14ac:dyDescent="0.2">
      <c r="A62" s="20"/>
      <c r="B62" s="68"/>
      <c r="C62" s="12"/>
      <c r="D62" s="12"/>
      <c r="E62" s="12"/>
      <c r="F62" s="12"/>
      <c r="G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2021.évi pénzügyi beszámoló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1"/>
  <dimension ref="A1:IW1019"/>
  <sheetViews>
    <sheetView tabSelected="1" zoomScaleNormal="100" workbookViewId="0">
      <selection activeCell="A6" sqref="A6"/>
    </sheetView>
  </sheetViews>
  <sheetFormatPr defaultColWidth="9.109375" defaultRowHeight="10.199999999999999" x14ac:dyDescent="0.2"/>
  <cols>
    <col min="1" max="2" width="7.5546875" style="49" customWidth="1"/>
    <col min="3" max="3" width="49.33203125" style="10" customWidth="1"/>
    <col min="4" max="8" width="9.88671875" style="12" customWidth="1"/>
    <col min="9" max="9" width="10.5546875" style="12" customWidth="1"/>
    <col min="10" max="10" width="63.33203125" style="10" bestFit="1" customWidth="1"/>
    <col min="11" max="11" width="12.88671875" style="10" customWidth="1"/>
    <col min="12" max="12" width="13.6640625" style="10" customWidth="1"/>
    <col min="13" max="13" width="13.5546875" style="10" customWidth="1"/>
    <col min="14" max="14" width="15.44140625" style="10" customWidth="1"/>
    <col min="15" max="16384" width="9.109375" style="10"/>
  </cols>
  <sheetData>
    <row r="1" spans="1:15" x14ac:dyDescent="0.2">
      <c r="C1" s="10" t="s">
        <v>620</v>
      </c>
      <c r="E1" s="19" t="s">
        <v>703</v>
      </c>
    </row>
    <row r="2" spans="1:15" x14ac:dyDescent="0.2">
      <c r="C2" s="10" t="s">
        <v>621</v>
      </c>
    </row>
    <row r="4" spans="1:15" s="1" customFormat="1" x14ac:dyDescent="0.2">
      <c r="A4" s="148" t="s">
        <v>112</v>
      </c>
      <c r="B4" s="148"/>
      <c r="C4" s="148"/>
      <c r="D4" s="148"/>
      <c r="E4" s="148"/>
      <c r="F4" s="148"/>
      <c r="G4" s="148"/>
      <c r="H4" s="148"/>
      <c r="I4" s="140"/>
      <c r="L4" s="2"/>
    </row>
    <row r="5" spans="1:15" s="3" customFormat="1" x14ac:dyDescent="0.2">
      <c r="A5" s="146" t="s">
        <v>743</v>
      </c>
      <c r="B5" s="146"/>
      <c r="C5" s="146"/>
      <c r="D5" s="146"/>
      <c r="E5" s="146"/>
      <c r="F5" s="146"/>
      <c r="G5" s="146"/>
      <c r="H5" s="146"/>
      <c r="I5" s="138"/>
      <c r="L5" s="2"/>
    </row>
    <row r="6" spans="1:15" s="3" customFormat="1" x14ac:dyDescent="0.2">
      <c r="A6" s="138"/>
      <c r="B6" s="138"/>
      <c r="C6" s="138"/>
      <c r="D6" s="138"/>
      <c r="E6" s="138"/>
      <c r="F6" s="138"/>
      <c r="G6" s="138"/>
      <c r="H6" s="138"/>
      <c r="I6" s="138"/>
      <c r="L6" s="2"/>
    </row>
    <row r="7" spans="1:15" s="1" customFormat="1" ht="30.75" customHeight="1" x14ac:dyDescent="0.2">
      <c r="A7" s="44"/>
      <c r="B7" s="44"/>
      <c r="D7" s="31" t="s">
        <v>599</v>
      </c>
      <c r="E7" s="31" t="s">
        <v>600</v>
      </c>
      <c r="F7" s="31" t="s">
        <v>601</v>
      </c>
      <c r="G7" s="31" t="s">
        <v>602</v>
      </c>
      <c r="H7" s="31" t="s">
        <v>603</v>
      </c>
      <c r="I7" s="90"/>
      <c r="K7" s="3"/>
      <c r="L7" s="3"/>
      <c r="M7" s="3"/>
      <c r="N7" s="2"/>
    </row>
    <row r="8" spans="1:15" s="1" customFormat="1" x14ac:dyDescent="0.2">
      <c r="A8" s="44" t="s">
        <v>249</v>
      </c>
      <c r="B8" s="44"/>
      <c r="D8" s="5"/>
      <c r="E8" s="5"/>
      <c r="F8" s="5"/>
      <c r="G8" s="5"/>
      <c r="H8" s="5"/>
      <c r="I8" s="5"/>
      <c r="L8" s="2"/>
    </row>
    <row r="9" spans="1:15" s="1" customFormat="1" x14ac:dyDescent="0.2">
      <c r="A9" s="44" t="s">
        <v>248</v>
      </c>
      <c r="B9" s="44"/>
      <c r="D9" s="5"/>
      <c r="E9" s="5"/>
      <c r="F9" s="5"/>
      <c r="G9" s="5"/>
      <c r="H9" s="5"/>
      <c r="I9" s="5"/>
      <c r="L9" s="2"/>
    </row>
    <row r="10" spans="1:15" s="1" customFormat="1" x14ac:dyDescent="0.2">
      <c r="A10" s="45" t="s">
        <v>53</v>
      </c>
      <c r="B10" s="45"/>
      <c r="D10" s="5"/>
      <c r="E10" s="5"/>
      <c r="F10" s="5"/>
      <c r="G10" s="5"/>
      <c r="H10" s="5"/>
      <c r="I10" s="5"/>
      <c r="L10" s="2"/>
      <c r="O10" s="26"/>
    </row>
    <row r="11" spans="1:15" s="69" customFormat="1" x14ac:dyDescent="0.2">
      <c r="A11" s="47" t="s">
        <v>240</v>
      </c>
      <c r="B11" s="47" t="s">
        <v>240</v>
      </c>
      <c r="C11" s="8" t="s">
        <v>306</v>
      </c>
      <c r="D11" s="9">
        <v>1800</v>
      </c>
      <c r="E11" s="9"/>
      <c r="F11" s="9">
        <f>SUM(D11:E11)</f>
        <v>1800</v>
      </c>
      <c r="G11" s="9">
        <v>96</v>
      </c>
      <c r="H11" s="113">
        <f>G11/F11</f>
        <v>5.3333333333333337E-2</v>
      </c>
      <c r="I11" s="12" t="s">
        <v>351</v>
      </c>
      <c r="J11" s="71"/>
      <c r="O11" s="70"/>
    </row>
    <row r="12" spans="1:15" s="69" customFormat="1" x14ac:dyDescent="0.2">
      <c r="A12" s="47" t="s">
        <v>240</v>
      </c>
      <c r="B12" s="47"/>
      <c r="C12" s="8" t="s">
        <v>682</v>
      </c>
      <c r="D12" s="9">
        <v>0</v>
      </c>
      <c r="E12" s="9"/>
      <c r="F12" s="9">
        <f>SUM(D12:E12)</f>
        <v>0</v>
      </c>
      <c r="G12" s="9">
        <v>971</v>
      </c>
      <c r="H12" s="113">
        <v>0</v>
      </c>
      <c r="I12" s="12"/>
      <c r="J12" s="71"/>
      <c r="O12" s="70"/>
    </row>
    <row r="13" spans="1:15" x14ac:dyDescent="0.2">
      <c r="A13" s="47" t="s">
        <v>354</v>
      </c>
      <c r="B13" s="47" t="s">
        <v>354</v>
      </c>
      <c r="C13" s="8" t="s">
        <v>90</v>
      </c>
      <c r="D13" s="9">
        <v>486</v>
      </c>
      <c r="E13" s="9"/>
      <c r="F13" s="9">
        <f t="shared" ref="F13:F16" si="0">SUM(D13:E13)</f>
        <v>486</v>
      </c>
      <c r="G13" s="9">
        <v>288</v>
      </c>
      <c r="H13" s="113">
        <f t="shared" ref="H13:H79" si="1">G13/F13</f>
        <v>0.59259259259259256</v>
      </c>
      <c r="I13" s="12" t="s">
        <v>351</v>
      </c>
      <c r="J13" s="12"/>
      <c r="O13" s="26"/>
    </row>
    <row r="14" spans="1:15" x14ac:dyDescent="0.2">
      <c r="A14" s="47" t="s">
        <v>471</v>
      </c>
      <c r="B14" s="47" t="s">
        <v>471</v>
      </c>
      <c r="C14" s="8" t="s">
        <v>540</v>
      </c>
      <c r="D14" s="9">
        <v>1032</v>
      </c>
      <c r="E14" s="9"/>
      <c r="F14" s="9">
        <f t="shared" si="0"/>
        <v>1032</v>
      </c>
      <c r="G14" s="9">
        <v>350</v>
      </c>
      <c r="H14" s="113">
        <f t="shared" si="1"/>
        <v>0.33914728682170542</v>
      </c>
      <c r="I14" s="12" t="s">
        <v>351</v>
      </c>
      <c r="J14" s="12"/>
      <c r="O14" s="26"/>
    </row>
    <row r="15" spans="1:15" x14ac:dyDescent="0.2">
      <c r="A15" s="47" t="s">
        <v>471</v>
      </c>
      <c r="B15" s="47"/>
      <c r="C15" s="8" t="s">
        <v>541</v>
      </c>
      <c r="D15" s="9">
        <v>700</v>
      </c>
      <c r="E15" s="9"/>
      <c r="F15" s="9">
        <f t="shared" si="0"/>
        <v>700</v>
      </c>
      <c r="G15" s="9">
        <v>700</v>
      </c>
      <c r="H15" s="113">
        <f t="shared" si="1"/>
        <v>1</v>
      </c>
      <c r="I15" s="12" t="s">
        <v>351</v>
      </c>
      <c r="J15" s="12"/>
      <c r="O15" s="26"/>
    </row>
    <row r="16" spans="1:15" x14ac:dyDescent="0.2">
      <c r="A16" s="47" t="s">
        <v>356</v>
      </c>
      <c r="B16" s="47" t="s">
        <v>356</v>
      </c>
      <c r="C16" s="8" t="s">
        <v>528</v>
      </c>
      <c r="D16" s="9">
        <v>468</v>
      </c>
      <c r="E16" s="9"/>
      <c r="F16" s="9">
        <f t="shared" si="0"/>
        <v>468</v>
      </c>
      <c r="G16" s="9">
        <v>189</v>
      </c>
      <c r="H16" s="113">
        <f t="shared" si="1"/>
        <v>0.40384615384615385</v>
      </c>
      <c r="I16" s="12" t="s">
        <v>351</v>
      </c>
      <c r="J16" s="12"/>
      <c r="O16" s="26"/>
    </row>
    <row r="17" spans="1:15" s="3" customFormat="1" x14ac:dyDescent="0.2">
      <c r="A17" s="72"/>
      <c r="B17" s="72"/>
      <c r="C17" s="73" t="s">
        <v>86</v>
      </c>
      <c r="D17" s="74">
        <f>SUM(D11:D16)</f>
        <v>4486</v>
      </c>
      <c r="E17" s="74">
        <f>SUM(E11:E16)</f>
        <v>0</v>
      </c>
      <c r="F17" s="74">
        <f>SUM(F11:F16)</f>
        <v>4486</v>
      </c>
      <c r="G17" s="74">
        <f>SUM(G11:G16)</f>
        <v>2594</v>
      </c>
      <c r="H17" s="113">
        <f t="shared" si="1"/>
        <v>0.57824342398573336</v>
      </c>
      <c r="I17" s="19"/>
      <c r="O17" s="26"/>
    </row>
    <row r="18" spans="1:15" s="3" customFormat="1" x14ac:dyDescent="0.2">
      <c r="A18" s="55"/>
      <c r="B18" s="55"/>
      <c r="C18" s="18"/>
      <c r="D18" s="19"/>
      <c r="E18" s="19"/>
      <c r="F18" s="19"/>
      <c r="G18" s="19"/>
      <c r="H18" s="114"/>
      <c r="I18" s="19"/>
      <c r="O18" s="26"/>
    </row>
    <row r="19" spans="1:15" s="3" customFormat="1" x14ac:dyDescent="0.2">
      <c r="A19" s="55"/>
      <c r="B19" s="55"/>
      <c r="C19" s="18"/>
      <c r="D19" s="19"/>
      <c r="E19" s="19"/>
      <c r="F19" s="19"/>
      <c r="G19" s="19"/>
      <c r="H19" s="114"/>
      <c r="I19" s="19"/>
      <c r="O19" s="26"/>
    </row>
    <row r="20" spans="1:15" s="1" customFormat="1" x14ac:dyDescent="0.2">
      <c r="A20" s="44" t="s">
        <v>474</v>
      </c>
      <c r="B20" s="44"/>
      <c r="D20" s="5"/>
      <c r="E20" s="5"/>
      <c r="F20" s="5"/>
      <c r="G20" s="5"/>
      <c r="H20" s="114"/>
      <c r="I20" s="5"/>
      <c r="J20" s="2"/>
      <c r="K20" s="2"/>
      <c r="L20" s="2"/>
      <c r="O20" s="26"/>
    </row>
    <row r="21" spans="1:15" s="60" customFormat="1" ht="12.75" customHeight="1" x14ac:dyDescent="0.2">
      <c r="A21" s="57" t="s">
        <v>248</v>
      </c>
      <c r="B21" s="57"/>
      <c r="C21" s="58"/>
      <c r="D21" s="59"/>
      <c r="E21" s="59"/>
      <c r="F21" s="59"/>
      <c r="G21" s="59"/>
      <c r="H21" s="114"/>
      <c r="I21" s="59"/>
    </row>
    <row r="22" spans="1:15" s="1" customFormat="1" x14ac:dyDescent="0.2">
      <c r="A22" s="45" t="s">
        <v>53</v>
      </c>
      <c r="B22" s="45"/>
      <c r="D22" s="5"/>
      <c r="E22" s="5"/>
      <c r="F22" s="5"/>
      <c r="G22" s="5"/>
      <c r="H22" s="114"/>
      <c r="I22" s="5"/>
      <c r="L22" s="2"/>
      <c r="O22" s="26"/>
    </row>
    <row r="23" spans="1:15" x14ac:dyDescent="0.2">
      <c r="A23" s="47" t="s">
        <v>240</v>
      </c>
      <c r="B23" s="47" t="s">
        <v>240</v>
      </c>
      <c r="C23" s="8" t="s">
        <v>305</v>
      </c>
      <c r="D23" s="9">
        <v>4757</v>
      </c>
      <c r="E23" s="9"/>
      <c r="F23" s="9">
        <f t="shared" ref="F23:F25" si="2">SUM(D23:E23)</f>
        <v>4757</v>
      </c>
      <c r="G23" s="9"/>
      <c r="H23" s="113">
        <f t="shared" si="1"/>
        <v>0</v>
      </c>
      <c r="I23" s="12" t="s">
        <v>351</v>
      </c>
      <c r="O23" s="26"/>
    </row>
    <row r="24" spans="1:15" x14ac:dyDescent="0.2">
      <c r="A24" s="47" t="s">
        <v>354</v>
      </c>
      <c r="B24" s="47" t="s">
        <v>354</v>
      </c>
      <c r="C24" s="8" t="s">
        <v>90</v>
      </c>
      <c r="D24" s="9">
        <v>2478</v>
      </c>
      <c r="E24" s="9"/>
      <c r="F24" s="9">
        <f t="shared" si="2"/>
        <v>2478</v>
      </c>
      <c r="G24" s="9"/>
      <c r="H24" s="113">
        <f t="shared" si="1"/>
        <v>0</v>
      </c>
      <c r="I24" s="12" t="s">
        <v>351</v>
      </c>
      <c r="O24" s="26"/>
    </row>
    <row r="25" spans="1:15" x14ac:dyDescent="0.2">
      <c r="A25" s="47" t="s">
        <v>652</v>
      </c>
      <c r="B25" s="47"/>
      <c r="C25" s="8" t="s">
        <v>178</v>
      </c>
      <c r="D25" s="9">
        <v>0</v>
      </c>
      <c r="E25" s="9">
        <v>22379</v>
      </c>
      <c r="F25" s="9">
        <f t="shared" si="2"/>
        <v>22379</v>
      </c>
      <c r="G25" s="9">
        <v>22184</v>
      </c>
      <c r="H25" s="113">
        <v>0</v>
      </c>
      <c r="I25" s="12" t="s">
        <v>351</v>
      </c>
      <c r="O25" s="26"/>
    </row>
    <row r="26" spans="1:15" ht="12" customHeight="1" x14ac:dyDescent="0.2">
      <c r="A26" s="46" t="s">
        <v>471</v>
      </c>
      <c r="B26" s="46" t="s">
        <v>471</v>
      </c>
      <c r="C26" s="8" t="s">
        <v>472</v>
      </c>
      <c r="D26" s="9">
        <v>97808</v>
      </c>
      <c r="E26" s="9">
        <v>1000</v>
      </c>
      <c r="F26" s="9">
        <f>SUM(D26:E26)</f>
        <v>98808</v>
      </c>
      <c r="G26" s="9">
        <v>82163</v>
      </c>
      <c r="H26" s="113">
        <f t="shared" si="1"/>
        <v>0.83154198040644478</v>
      </c>
      <c r="I26" s="12" t="s">
        <v>351</v>
      </c>
      <c r="O26" s="26"/>
    </row>
    <row r="27" spans="1:15" ht="12" customHeight="1" x14ac:dyDescent="0.2">
      <c r="A27" s="47" t="s">
        <v>356</v>
      </c>
      <c r="B27" s="47" t="s">
        <v>356</v>
      </c>
      <c r="C27" s="8" t="s">
        <v>133</v>
      </c>
      <c r="D27" s="9">
        <v>26409</v>
      </c>
      <c r="E27" s="9">
        <v>-23379</v>
      </c>
      <c r="F27" s="9">
        <f>SUM(D27:E27)</f>
        <v>3030</v>
      </c>
      <c r="G27" s="9"/>
      <c r="H27" s="113">
        <f t="shared" si="1"/>
        <v>0</v>
      </c>
      <c r="I27" s="12" t="s">
        <v>351</v>
      </c>
      <c r="O27" s="26"/>
    </row>
    <row r="28" spans="1:15" s="3" customFormat="1" x14ac:dyDescent="0.2">
      <c r="A28" s="48"/>
      <c r="B28" s="48"/>
      <c r="C28" s="13" t="s">
        <v>86</v>
      </c>
      <c r="D28" s="14">
        <f>SUM(D23:D27)</f>
        <v>131452</v>
      </c>
      <c r="E28" s="14">
        <f>SUM(E23:E27)</f>
        <v>0</v>
      </c>
      <c r="F28" s="14">
        <f>SUM(F23:F27)</f>
        <v>131452</v>
      </c>
      <c r="G28" s="14">
        <f>SUM(G23:G27)</f>
        <v>104347</v>
      </c>
      <c r="H28" s="113">
        <f t="shared" si="1"/>
        <v>0.79380306119343946</v>
      </c>
      <c r="I28" s="6"/>
      <c r="O28" s="26"/>
    </row>
    <row r="29" spans="1:15" s="3" customFormat="1" x14ac:dyDescent="0.2">
      <c r="A29" s="55"/>
      <c r="B29" s="55"/>
      <c r="C29" s="18"/>
      <c r="D29" s="19"/>
      <c r="E29" s="19"/>
      <c r="F29" s="19"/>
      <c r="G29" s="19"/>
      <c r="H29" s="114"/>
      <c r="I29" s="19"/>
      <c r="O29" s="26"/>
    </row>
    <row r="30" spans="1:15" s="3" customFormat="1" x14ac:dyDescent="0.2">
      <c r="A30" s="55"/>
      <c r="B30" s="55"/>
      <c r="C30" s="18"/>
      <c r="D30" s="19"/>
      <c r="E30" s="19"/>
      <c r="F30" s="19"/>
      <c r="G30" s="19"/>
      <c r="H30" s="114"/>
      <c r="I30" s="19"/>
      <c r="O30" s="26"/>
    </row>
    <row r="31" spans="1:15" s="1" customFormat="1" x14ac:dyDescent="0.2">
      <c r="A31" s="44" t="s">
        <v>474</v>
      </c>
      <c r="B31" s="44"/>
      <c r="D31" s="5"/>
      <c r="E31" s="5"/>
      <c r="F31" s="5"/>
      <c r="G31" s="5"/>
      <c r="H31" s="114"/>
      <c r="I31" s="5"/>
      <c r="J31" s="2"/>
      <c r="K31" s="2"/>
      <c r="L31" s="2"/>
      <c r="O31" s="26"/>
    </row>
    <row r="32" spans="1:15" s="60" customFormat="1" ht="12.75" customHeight="1" x14ac:dyDescent="0.2">
      <c r="A32" s="57" t="s">
        <v>248</v>
      </c>
      <c r="B32" s="57"/>
      <c r="C32" s="58"/>
      <c r="D32" s="59"/>
      <c r="E32" s="59"/>
      <c r="F32" s="59"/>
      <c r="G32" s="59"/>
      <c r="H32" s="114"/>
      <c r="I32" s="59"/>
    </row>
    <row r="33" spans="1:15" s="1" customFormat="1" x14ac:dyDescent="0.2">
      <c r="A33" s="45" t="s">
        <v>51</v>
      </c>
      <c r="B33" s="45"/>
      <c r="D33" s="5"/>
      <c r="E33" s="5"/>
      <c r="F33" s="5"/>
      <c r="G33" s="5"/>
      <c r="H33" s="114"/>
      <c r="I33" s="5"/>
      <c r="L33" s="2"/>
      <c r="O33" s="26"/>
    </row>
    <row r="34" spans="1:15" ht="12" customHeight="1" x14ac:dyDescent="0.2">
      <c r="A34" s="46" t="s">
        <v>387</v>
      </c>
      <c r="B34" s="46" t="s">
        <v>387</v>
      </c>
      <c r="C34" s="8" t="s">
        <v>508</v>
      </c>
      <c r="D34" s="9">
        <v>129195</v>
      </c>
      <c r="E34" s="9"/>
      <c r="F34" s="9">
        <f>SUM(D34:E34)</f>
        <v>129195</v>
      </c>
      <c r="G34" s="9">
        <v>113697</v>
      </c>
      <c r="H34" s="113">
        <f t="shared" si="1"/>
        <v>0.88004179728317655</v>
      </c>
      <c r="I34" s="12" t="s">
        <v>351</v>
      </c>
      <c r="O34" s="26"/>
    </row>
    <row r="35" spans="1:15" s="3" customFormat="1" x14ac:dyDescent="0.2">
      <c r="A35" s="48"/>
      <c r="B35" s="48"/>
      <c r="C35" s="13" t="s">
        <v>63</v>
      </c>
      <c r="D35" s="14">
        <f t="shared" ref="D35" si="3">SUM(D34:D34)</f>
        <v>129195</v>
      </c>
      <c r="E35" s="14">
        <f t="shared" ref="E35:G35" si="4">SUM(E34:E34)</f>
        <v>0</v>
      </c>
      <c r="F35" s="14">
        <f t="shared" si="4"/>
        <v>129195</v>
      </c>
      <c r="G35" s="14">
        <f t="shared" si="4"/>
        <v>113697</v>
      </c>
      <c r="H35" s="113">
        <f t="shared" si="1"/>
        <v>0.88004179728317655</v>
      </c>
      <c r="I35" s="6"/>
      <c r="O35" s="26"/>
    </row>
    <row r="36" spans="1:15" s="3" customFormat="1" x14ac:dyDescent="0.2">
      <c r="A36" s="45"/>
      <c r="B36" s="45"/>
      <c r="D36" s="6"/>
      <c r="E36" s="6"/>
      <c r="F36" s="6"/>
      <c r="G36" s="6"/>
      <c r="H36" s="114"/>
      <c r="I36" s="6"/>
      <c r="O36" s="26"/>
    </row>
    <row r="37" spans="1:15" s="3" customFormat="1" x14ac:dyDescent="0.2">
      <c r="A37" s="45"/>
      <c r="B37" s="45"/>
      <c r="D37" s="6"/>
      <c r="E37" s="6"/>
      <c r="F37" s="6"/>
      <c r="G37" s="6"/>
      <c r="H37" s="114"/>
      <c r="I37" s="6"/>
      <c r="O37" s="26"/>
    </row>
    <row r="38" spans="1:15" s="1" customFormat="1" ht="12" customHeight="1" x14ac:dyDescent="0.2">
      <c r="A38" s="44" t="s">
        <v>250</v>
      </c>
      <c r="B38" s="44"/>
      <c r="D38" s="5"/>
      <c r="E38" s="5"/>
      <c r="F38" s="5"/>
      <c r="G38" s="5"/>
      <c r="H38" s="114"/>
      <c r="I38" s="5"/>
      <c r="L38" s="2"/>
      <c r="O38" s="26"/>
    </row>
    <row r="39" spans="1:15" s="1" customFormat="1" ht="12" customHeight="1" x14ac:dyDescent="0.2">
      <c r="A39" s="44" t="s">
        <v>248</v>
      </c>
      <c r="B39" s="44"/>
      <c r="D39" s="5"/>
      <c r="E39" s="5"/>
      <c r="F39" s="5"/>
      <c r="G39" s="5"/>
      <c r="H39" s="114"/>
      <c r="I39" s="5"/>
      <c r="L39" s="2"/>
      <c r="O39" s="26"/>
    </row>
    <row r="40" spans="1:15" s="3" customFormat="1" ht="12" customHeight="1" x14ac:dyDescent="0.2">
      <c r="A40" s="45" t="s">
        <v>53</v>
      </c>
      <c r="B40" s="45"/>
      <c r="D40" s="6"/>
      <c r="E40" s="6"/>
      <c r="F40" s="6"/>
      <c r="G40" s="6"/>
      <c r="H40" s="114"/>
      <c r="I40" s="6"/>
      <c r="L40" s="2"/>
      <c r="O40" s="26"/>
    </row>
    <row r="41" spans="1:15" ht="12" customHeight="1" x14ac:dyDescent="0.2">
      <c r="A41" s="47" t="s">
        <v>357</v>
      </c>
      <c r="B41" s="47" t="s">
        <v>357</v>
      </c>
      <c r="C41" s="8" t="s">
        <v>687</v>
      </c>
      <c r="D41" s="9">
        <v>158</v>
      </c>
      <c r="E41" s="9"/>
      <c r="F41" s="9">
        <f>SUM(D41:E41)</f>
        <v>158</v>
      </c>
      <c r="G41" s="9">
        <v>149</v>
      </c>
      <c r="H41" s="113">
        <f t="shared" si="1"/>
        <v>0.94303797468354433</v>
      </c>
      <c r="I41" s="12" t="s">
        <v>352</v>
      </c>
      <c r="O41" s="26"/>
    </row>
    <row r="42" spans="1:15" ht="12" customHeight="1" x14ac:dyDescent="0.2">
      <c r="A42" s="47" t="s">
        <v>632</v>
      </c>
      <c r="B42" s="47"/>
      <c r="C42" s="8" t="s">
        <v>686</v>
      </c>
      <c r="D42" s="9">
        <v>0</v>
      </c>
      <c r="E42" s="9"/>
      <c r="F42" s="9">
        <f>SUM(D42:E42)</f>
        <v>0</v>
      </c>
      <c r="G42" s="9">
        <v>21</v>
      </c>
      <c r="H42" s="113">
        <v>0</v>
      </c>
      <c r="I42" s="12" t="s">
        <v>352</v>
      </c>
      <c r="O42" s="26"/>
    </row>
    <row r="43" spans="1:15" ht="12" customHeight="1" x14ac:dyDescent="0.2">
      <c r="A43" s="47" t="s">
        <v>356</v>
      </c>
      <c r="B43" s="47" t="s">
        <v>356</v>
      </c>
      <c r="C43" s="8" t="s">
        <v>133</v>
      </c>
      <c r="D43" s="9">
        <v>42</v>
      </c>
      <c r="E43" s="9"/>
      <c r="F43" s="9">
        <f t="shared" ref="F43:F56" si="5">SUM(D43:E43)</f>
        <v>42</v>
      </c>
      <c r="G43" s="9">
        <v>46</v>
      </c>
      <c r="H43" s="113">
        <f t="shared" si="1"/>
        <v>1.0952380952380953</v>
      </c>
      <c r="I43" s="12" t="s">
        <v>352</v>
      </c>
      <c r="O43" s="26"/>
    </row>
    <row r="44" spans="1:15" ht="12" customHeight="1" x14ac:dyDescent="0.2">
      <c r="A44" s="47" t="s">
        <v>247</v>
      </c>
      <c r="B44" s="47" t="s">
        <v>247</v>
      </c>
      <c r="C44" s="8" t="s">
        <v>64</v>
      </c>
      <c r="D44" s="9">
        <v>4787</v>
      </c>
      <c r="E44" s="9"/>
      <c r="F44" s="9">
        <f t="shared" si="5"/>
        <v>4787</v>
      </c>
      <c r="G44" s="9">
        <v>4787</v>
      </c>
      <c r="H44" s="113">
        <f t="shared" si="1"/>
        <v>1</v>
      </c>
      <c r="I44" s="12" t="s">
        <v>352</v>
      </c>
      <c r="O44" s="26"/>
    </row>
    <row r="45" spans="1:15" ht="12" customHeight="1" x14ac:dyDescent="0.2">
      <c r="A45" s="47" t="s">
        <v>247</v>
      </c>
      <c r="B45" s="47"/>
      <c r="C45" s="8" t="s">
        <v>275</v>
      </c>
      <c r="D45" s="9">
        <v>720</v>
      </c>
      <c r="E45" s="9"/>
      <c r="F45" s="9">
        <f t="shared" si="5"/>
        <v>720</v>
      </c>
      <c r="G45" s="9">
        <v>729</v>
      </c>
      <c r="H45" s="113">
        <f t="shared" si="1"/>
        <v>1.0125</v>
      </c>
      <c r="I45" s="12" t="s">
        <v>352</v>
      </c>
      <c r="O45" s="26"/>
    </row>
    <row r="46" spans="1:15" ht="12" customHeight="1" x14ac:dyDescent="0.2">
      <c r="A46" s="47" t="s">
        <v>247</v>
      </c>
      <c r="B46" s="47"/>
      <c r="C46" s="8" t="s">
        <v>342</v>
      </c>
      <c r="D46" s="9">
        <v>174</v>
      </c>
      <c r="E46" s="9"/>
      <c r="F46" s="9">
        <f t="shared" si="5"/>
        <v>174</v>
      </c>
      <c r="G46" s="9">
        <v>174</v>
      </c>
      <c r="H46" s="113">
        <f t="shared" si="1"/>
        <v>1</v>
      </c>
      <c r="I46" s="12" t="s">
        <v>352</v>
      </c>
      <c r="J46" s="12"/>
      <c r="O46" s="26"/>
    </row>
    <row r="47" spans="1:15" ht="12" customHeight="1" x14ac:dyDescent="0.2">
      <c r="A47" s="47" t="s">
        <v>247</v>
      </c>
      <c r="B47" s="47"/>
      <c r="C47" s="8" t="s">
        <v>182</v>
      </c>
      <c r="D47" s="9">
        <v>30</v>
      </c>
      <c r="E47" s="9"/>
      <c r="F47" s="9">
        <f t="shared" si="5"/>
        <v>30</v>
      </c>
      <c r="G47" s="9"/>
      <c r="H47" s="113">
        <f t="shared" si="1"/>
        <v>0</v>
      </c>
      <c r="I47" s="12" t="s">
        <v>352</v>
      </c>
      <c r="J47" s="12" t="s">
        <v>343</v>
      </c>
      <c r="O47" s="26"/>
    </row>
    <row r="48" spans="1:15" ht="12" customHeight="1" x14ac:dyDescent="0.2">
      <c r="A48" s="47" t="s">
        <v>247</v>
      </c>
      <c r="B48" s="47"/>
      <c r="C48" s="8" t="s">
        <v>273</v>
      </c>
      <c r="D48" s="9">
        <v>1257</v>
      </c>
      <c r="E48" s="9"/>
      <c r="F48" s="9">
        <f t="shared" si="5"/>
        <v>1257</v>
      </c>
      <c r="G48" s="9">
        <v>1256</v>
      </c>
      <c r="H48" s="113">
        <f t="shared" si="1"/>
        <v>0.99920445505171041</v>
      </c>
      <c r="I48" s="12" t="s">
        <v>352</v>
      </c>
      <c r="J48" s="10" t="s">
        <v>344</v>
      </c>
      <c r="O48" s="26"/>
    </row>
    <row r="49" spans="1:15" ht="12" customHeight="1" x14ac:dyDescent="0.2">
      <c r="A49" s="47" t="s">
        <v>247</v>
      </c>
      <c r="B49" s="47"/>
      <c r="C49" s="8" t="s">
        <v>274</v>
      </c>
      <c r="D49" s="9">
        <v>189</v>
      </c>
      <c r="E49" s="9"/>
      <c r="F49" s="9">
        <f t="shared" si="5"/>
        <v>189</v>
      </c>
      <c r="G49" s="9">
        <v>189</v>
      </c>
      <c r="H49" s="113">
        <f t="shared" si="1"/>
        <v>1</v>
      </c>
      <c r="I49" s="12" t="s">
        <v>352</v>
      </c>
      <c r="J49" s="10" t="s">
        <v>294</v>
      </c>
      <c r="O49" s="26"/>
    </row>
    <row r="50" spans="1:15" ht="12" customHeight="1" x14ac:dyDescent="0.2">
      <c r="A50" s="47" t="s">
        <v>247</v>
      </c>
      <c r="B50" s="47"/>
      <c r="C50" s="8" t="s">
        <v>65</v>
      </c>
      <c r="D50" s="9">
        <v>2280</v>
      </c>
      <c r="E50" s="9"/>
      <c r="F50" s="9">
        <f t="shared" si="5"/>
        <v>2280</v>
      </c>
      <c r="G50" s="9">
        <v>2280</v>
      </c>
      <c r="H50" s="113">
        <f t="shared" si="1"/>
        <v>1</v>
      </c>
      <c r="I50" s="12" t="s">
        <v>352</v>
      </c>
      <c r="J50" s="10" t="s">
        <v>345</v>
      </c>
      <c r="O50" s="26"/>
    </row>
    <row r="51" spans="1:15" ht="12" customHeight="1" x14ac:dyDescent="0.2">
      <c r="A51" s="47" t="s">
        <v>358</v>
      </c>
      <c r="B51" s="47" t="s">
        <v>358</v>
      </c>
      <c r="C51" s="8" t="s">
        <v>83</v>
      </c>
      <c r="D51" s="9">
        <v>300</v>
      </c>
      <c r="E51" s="9"/>
      <c r="F51" s="9">
        <f t="shared" si="5"/>
        <v>300</v>
      </c>
      <c r="G51" s="9">
        <v>204</v>
      </c>
      <c r="H51" s="113">
        <f t="shared" si="1"/>
        <v>0.68</v>
      </c>
      <c r="I51" s="12" t="s">
        <v>352</v>
      </c>
      <c r="O51" s="26"/>
    </row>
    <row r="52" spans="1:15" ht="12" customHeight="1" x14ac:dyDescent="0.2">
      <c r="A52" s="47" t="s">
        <v>358</v>
      </c>
      <c r="B52" s="47"/>
      <c r="C52" s="8" t="s">
        <v>115</v>
      </c>
      <c r="D52" s="9">
        <v>612</v>
      </c>
      <c r="E52" s="9"/>
      <c r="F52" s="9">
        <f t="shared" si="5"/>
        <v>612</v>
      </c>
      <c r="G52" s="9">
        <v>581</v>
      </c>
      <c r="H52" s="113">
        <f t="shared" si="1"/>
        <v>0.94934640522875813</v>
      </c>
      <c r="I52" s="12" t="s">
        <v>352</v>
      </c>
      <c r="J52" s="10" t="s">
        <v>545</v>
      </c>
      <c r="O52" s="26"/>
    </row>
    <row r="53" spans="1:15" ht="12" customHeight="1" x14ac:dyDescent="0.2">
      <c r="A53" s="47" t="s">
        <v>234</v>
      </c>
      <c r="B53" s="47" t="s">
        <v>234</v>
      </c>
      <c r="C53" s="8" t="s">
        <v>96</v>
      </c>
      <c r="D53" s="9">
        <v>1550</v>
      </c>
      <c r="E53" s="9"/>
      <c r="F53" s="9">
        <f t="shared" si="5"/>
        <v>1550</v>
      </c>
      <c r="G53" s="9">
        <v>512</v>
      </c>
      <c r="H53" s="113">
        <f t="shared" si="1"/>
        <v>0.33032258064516129</v>
      </c>
      <c r="I53" s="12" t="s">
        <v>352</v>
      </c>
      <c r="J53" s="12"/>
      <c r="K53" s="12"/>
      <c r="O53" s="26"/>
    </row>
    <row r="54" spans="1:15" ht="12" customHeight="1" x14ac:dyDescent="0.2">
      <c r="A54" s="47" t="s">
        <v>295</v>
      </c>
      <c r="B54" s="47"/>
      <c r="C54" s="8" t="s">
        <v>12</v>
      </c>
      <c r="D54" s="9">
        <v>94</v>
      </c>
      <c r="E54" s="9"/>
      <c r="F54" s="9">
        <f t="shared" si="5"/>
        <v>94</v>
      </c>
      <c r="G54" s="9">
        <v>65</v>
      </c>
      <c r="H54" s="113">
        <f t="shared" si="1"/>
        <v>0.69148936170212771</v>
      </c>
      <c r="I54" s="12" t="s">
        <v>352</v>
      </c>
      <c r="J54" s="12"/>
      <c r="K54" s="12"/>
      <c r="O54" s="26"/>
    </row>
    <row r="55" spans="1:15" ht="12" customHeight="1" x14ac:dyDescent="0.2">
      <c r="A55" s="47" t="s">
        <v>244</v>
      </c>
      <c r="B55" s="47" t="s">
        <v>244</v>
      </c>
      <c r="C55" s="8" t="s">
        <v>401</v>
      </c>
      <c r="D55" s="9">
        <v>50</v>
      </c>
      <c r="E55" s="9"/>
      <c r="F55" s="9">
        <f t="shared" si="5"/>
        <v>50</v>
      </c>
      <c r="G55" s="9">
        <v>39</v>
      </c>
      <c r="H55" s="113">
        <f t="shared" si="1"/>
        <v>0.78</v>
      </c>
      <c r="I55" s="12" t="s">
        <v>352</v>
      </c>
      <c r="O55" s="26"/>
    </row>
    <row r="56" spans="1:15" ht="12" customHeight="1" x14ac:dyDescent="0.2">
      <c r="A56" s="47" t="s">
        <v>244</v>
      </c>
      <c r="B56" s="47"/>
      <c r="C56" s="8" t="s">
        <v>206</v>
      </c>
      <c r="D56" s="9">
        <v>20</v>
      </c>
      <c r="E56" s="9"/>
      <c r="F56" s="9">
        <f t="shared" si="5"/>
        <v>20</v>
      </c>
      <c r="G56" s="9"/>
      <c r="H56" s="113">
        <f t="shared" si="1"/>
        <v>0</v>
      </c>
      <c r="I56" s="12" t="s">
        <v>352</v>
      </c>
      <c r="O56" s="26"/>
    </row>
    <row r="57" spans="1:15" ht="12" customHeight="1" x14ac:dyDescent="0.2">
      <c r="A57" s="47" t="s">
        <v>363</v>
      </c>
      <c r="B57" s="47" t="s">
        <v>363</v>
      </c>
      <c r="C57" s="8" t="s">
        <v>92</v>
      </c>
      <c r="D57" s="9">
        <v>20</v>
      </c>
      <c r="E57" s="9"/>
      <c r="F57" s="9">
        <f t="shared" ref="F57:F71" si="6">SUM(D57:E57)</f>
        <v>20</v>
      </c>
      <c r="G57" s="9">
        <v>6</v>
      </c>
      <c r="H57" s="113">
        <f t="shared" si="1"/>
        <v>0.3</v>
      </c>
      <c r="I57" s="12" t="s">
        <v>352</v>
      </c>
      <c r="O57" s="26"/>
    </row>
    <row r="58" spans="1:15" ht="12" customHeight="1" x14ac:dyDescent="0.2">
      <c r="A58" s="47" t="s">
        <v>363</v>
      </c>
      <c r="B58" s="47"/>
      <c r="C58" s="8" t="s">
        <v>624</v>
      </c>
      <c r="D58" s="9">
        <v>0</v>
      </c>
      <c r="E58" s="9"/>
      <c r="F58" s="9">
        <f t="shared" si="6"/>
        <v>0</v>
      </c>
      <c r="G58" s="9">
        <v>115</v>
      </c>
      <c r="H58" s="113"/>
      <c r="I58" s="12" t="s">
        <v>352</v>
      </c>
      <c r="O58" s="26"/>
    </row>
    <row r="59" spans="1:15" ht="12" customHeight="1" x14ac:dyDescent="0.2">
      <c r="A59" s="47" t="s">
        <v>363</v>
      </c>
      <c r="B59" s="47"/>
      <c r="C59" s="8" t="s">
        <v>66</v>
      </c>
      <c r="D59" s="9">
        <v>100</v>
      </c>
      <c r="E59" s="9"/>
      <c r="F59" s="9">
        <f t="shared" si="6"/>
        <v>100</v>
      </c>
      <c r="G59" s="9">
        <v>72</v>
      </c>
      <c r="H59" s="113">
        <f t="shared" si="1"/>
        <v>0.72</v>
      </c>
      <c r="I59" s="12" t="s">
        <v>352</v>
      </c>
      <c r="O59" s="26"/>
    </row>
    <row r="60" spans="1:15" ht="12" customHeight="1" x14ac:dyDescent="0.2">
      <c r="A60" s="47" t="s">
        <v>363</v>
      </c>
      <c r="B60" s="47"/>
      <c r="C60" s="8" t="s">
        <v>88</v>
      </c>
      <c r="D60" s="9">
        <v>50</v>
      </c>
      <c r="E60" s="9"/>
      <c r="F60" s="9">
        <f t="shared" si="6"/>
        <v>50</v>
      </c>
      <c r="G60" s="9">
        <v>25</v>
      </c>
      <c r="H60" s="113">
        <f t="shared" si="1"/>
        <v>0.5</v>
      </c>
      <c r="I60" s="12" t="s">
        <v>352</v>
      </c>
      <c r="O60" s="26"/>
    </row>
    <row r="61" spans="1:15" ht="12" customHeight="1" x14ac:dyDescent="0.2">
      <c r="A61" s="47" t="s">
        <v>243</v>
      </c>
      <c r="B61" s="47" t="s">
        <v>243</v>
      </c>
      <c r="C61" s="8" t="s">
        <v>390</v>
      </c>
      <c r="D61" s="9">
        <v>65</v>
      </c>
      <c r="E61" s="9"/>
      <c r="F61" s="9">
        <f t="shared" si="6"/>
        <v>65</v>
      </c>
      <c r="G61" s="9">
        <v>68</v>
      </c>
      <c r="H61" s="113">
        <f t="shared" si="1"/>
        <v>1.0461538461538462</v>
      </c>
      <c r="I61" s="12" t="s">
        <v>352</v>
      </c>
      <c r="J61" s="12"/>
      <c r="K61" s="12"/>
      <c r="O61" s="26"/>
    </row>
    <row r="62" spans="1:15" ht="12" customHeight="1" x14ac:dyDescent="0.2">
      <c r="A62" s="47" t="s">
        <v>235</v>
      </c>
      <c r="B62" s="47" t="s">
        <v>235</v>
      </c>
      <c r="C62" s="8" t="s">
        <v>203</v>
      </c>
      <c r="D62" s="9">
        <v>400</v>
      </c>
      <c r="E62" s="9"/>
      <c r="F62" s="9">
        <f t="shared" si="6"/>
        <v>400</v>
      </c>
      <c r="G62" s="9">
        <v>316</v>
      </c>
      <c r="H62" s="113">
        <f t="shared" si="1"/>
        <v>0.79</v>
      </c>
      <c r="I62" s="12" t="s">
        <v>352</v>
      </c>
      <c r="O62" s="26"/>
    </row>
    <row r="63" spans="1:15" ht="12" customHeight="1" x14ac:dyDescent="0.2">
      <c r="A63" s="47" t="s">
        <v>239</v>
      </c>
      <c r="B63" s="47" t="s">
        <v>239</v>
      </c>
      <c r="C63" s="8" t="s">
        <v>391</v>
      </c>
      <c r="D63" s="9">
        <v>400</v>
      </c>
      <c r="E63" s="9"/>
      <c r="F63" s="9">
        <f t="shared" si="6"/>
        <v>400</v>
      </c>
      <c r="G63" s="9">
        <v>-62</v>
      </c>
      <c r="H63" s="113">
        <f t="shared" si="1"/>
        <v>-0.155</v>
      </c>
      <c r="I63" s="12" t="s">
        <v>352</v>
      </c>
      <c r="O63" s="26"/>
    </row>
    <row r="64" spans="1:15" ht="12" customHeight="1" x14ac:dyDescent="0.2">
      <c r="A64" s="47" t="s">
        <v>239</v>
      </c>
      <c r="B64" s="47"/>
      <c r="C64" s="33" t="s">
        <v>59</v>
      </c>
      <c r="D64" s="9">
        <v>300</v>
      </c>
      <c r="E64" s="9"/>
      <c r="F64" s="9">
        <f t="shared" si="6"/>
        <v>300</v>
      </c>
      <c r="G64" s="9">
        <v>294</v>
      </c>
      <c r="H64" s="113">
        <f t="shared" si="1"/>
        <v>0.98</v>
      </c>
      <c r="I64" s="12" t="s">
        <v>352</v>
      </c>
      <c r="O64" s="26"/>
    </row>
    <row r="65" spans="1:15" ht="12" customHeight="1" x14ac:dyDescent="0.2">
      <c r="A65" s="47" t="s">
        <v>239</v>
      </c>
      <c r="B65" s="47"/>
      <c r="C65" s="33" t="s">
        <v>207</v>
      </c>
      <c r="D65" s="9">
        <v>100</v>
      </c>
      <c r="E65" s="9"/>
      <c r="F65" s="9">
        <f t="shared" si="6"/>
        <v>100</v>
      </c>
      <c r="G65" s="9">
        <v>66</v>
      </c>
      <c r="H65" s="113">
        <f t="shared" si="1"/>
        <v>0.66</v>
      </c>
      <c r="I65" s="12" t="s">
        <v>352</v>
      </c>
      <c r="O65" s="26"/>
    </row>
    <row r="66" spans="1:15" ht="12" customHeight="1" x14ac:dyDescent="0.2">
      <c r="A66" s="47" t="s">
        <v>366</v>
      </c>
      <c r="B66" s="47" t="s">
        <v>366</v>
      </c>
      <c r="C66" s="33" t="s">
        <v>704</v>
      </c>
      <c r="D66" s="9">
        <v>0</v>
      </c>
      <c r="E66" s="9"/>
      <c r="F66" s="9">
        <f t="shared" si="6"/>
        <v>0</v>
      </c>
      <c r="G66" s="9">
        <v>3</v>
      </c>
      <c r="H66" s="113">
        <v>0</v>
      </c>
      <c r="I66" s="12" t="s">
        <v>352</v>
      </c>
      <c r="O66" s="26"/>
    </row>
    <row r="67" spans="1:15" ht="12" customHeight="1" x14ac:dyDescent="0.2">
      <c r="A67" s="47" t="s">
        <v>242</v>
      </c>
      <c r="B67" s="47" t="s">
        <v>242</v>
      </c>
      <c r="C67" s="33" t="s">
        <v>705</v>
      </c>
      <c r="D67" s="9">
        <v>0</v>
      </c>
      <c r="E67" s="9"/>
      <c r="F67" s="9">
        <f t="shared" si="6"/>
        <v>0</v>
      </c>
      <c r="G67" s="9">
        <v>34</v>
      </c>
      <c r="H67" s="113">
        <v>0</v>
      </c>
      <c r="I67" s="12" t="s">
        <v>352</v>
      </c>
      <c r="O67" s="26"/>
    </row>
    <row r="68" spans="1:15" ht="12" customHeight="1" x14ac:dyDescent="0.2">
      <c r="A68" s="47" t="s">
        <v>240</v>
      </c>
      <c r="B68" s="47"/>
      <c r="C68" s="33" t="s">
        <v>301</v>
      </c>
      <c r="D68" s="9">
        <v>0</v>
      </c>
      <c r="E68" s="9"/>
      <c r="F68" s="9">
        <f t="shared" si="6"/>
        <v>0</v>
      </c>
      <c r="G68" s="9">
        <v>45</v>
      </c>
      <c r="H68" s="113">
        <v>0</v>
      </c>
      <c r="I68" s="12" t="s">
        <v>352</v>
      </c>
      <c r="O68" s="26"/>
    </row>
    <row r="69" spans="1:15" ht="12" customHeight="1" x14ac:dyDescent="0.2">
      <c r="A69" s="47" t="s">
        <v>240</v>
      </c>
      <c r="B69" s="47" t="s">
        <v>240</v>
      </c>
      <c r="C69" s="33" t="s">
        <v>523</v>
      </c>
      <c r="D69" s="9">
        <v>55</v>
      </c>
      <c r="E69" s="9"/>
      <c r="F69" s="9">
        <f t="shared" si="6"/>
        <v>55</v>
      </c>
      <c r="G69" s="9">
        <v>83</v>
      </c>
      <c r="H69" s="113">
        <f t="shared" si="1"/>
        <v>1.509090909090909</v>
      </c>
      <c r="I69" s="12" t="s">
        <v>352</v>
      </c>
      <c r="O69" s="26"/>
    </row>
    <row r="70" spans="1:15" ht="12" customHeight="1" x14ac:dyDescent="0.2">
      <c r="A70" s="47" t="s">
        <v>240</v>
      </c>
      <c r="B70" s="47"/>
      <c r="C70" s="8" t="s">
        <v>177</v>
      </c>
      <c r="D70" s="9">
        <v>150</v>
      </c>
      <c r="E70" s="9"/>
      <c r="F70" s="9">
        <f t="shared" si="6"/>
        <v>150</v>
      </c>
      <c r="G70" s="9">
        <v>134</v>
      </c>
      <c r="H70" s="113">
        <f t="shared" si="1"/>
        <v>0.89333333333333331</v>
      </c>
      <c r="I70" s="12" t="s">
        <v>352</v>
      </c>
      <c r="O70" s="26"/>
    </row>
    <row r="71" spans="1:15" ht="12" customHeight="1" x14ac:dyDescent="0.2">
      <c r="A71" s="47" t="s">
        <v>354</v>
      </c>
      <c r="B71" s="47" t="s">
        <v>354</v>
      </c>
      <c r="C71" s="8" t="s">
        <v>56</v>
      </c>
      <c r="D71" s="9">
        <v>462</v>
      </c>
      <c r="E71" s="9"/>
      <c r="F71" s="9">
        <f t="shared" si="6"/>
        <v>462</v>
      </c>
      <c r="G71" s="9">
        <v>314</v>
      </c>
      <c r="H71" s="113">
        <f t="shared" si="1"/>
        <v>0.67965367965367962</v>
      </c>
      <c r="I71" s="12" t="s">
        <v>352</v>
      </c>
      <c r="J71" s="12">
        <f>SUM(H55:H70)</f>
        <v>8.0235780885780876</v>
      </c>
      <c r="K71" s="12"/>
      <c r="O71" s="26"/>
    </row>
    <row r="72" spans="1:15" s="3" customFormat="1" ht="12" customHeight="1" x14ac:dyDescent="0.2">
      <c r="A72" s="48"/>
      <c r="B72" s="48"/>
      <c r="C72" s="13" t="s">
        <v>86</v>
      </c>
      <c r="D72" s="14">
        <f>SUM(D41:D71)</f>
        <v>14365</v>
      </c>
      <c r="E72" s="14">
        <f>SUM(E41:E71)</f>
        <v>0</v>
      </c>
      <c r="F72" s="14">
        <f>SUM(F41:F71)</f>
        <v>14365</v>
      </c>
      <c r="G72" s="14">
        <f>SUM(G41:G71)</f>
        <v>12545</v>
      </c>
      <c r="H72" s="113">
        <f t="shared" si="1"/>
        <v>0.87330316742081449</v>
      </c>
      <c r="I72" s="6"/>
      <c r="O72" s="26"/>
    </row>
    <row r="73" spans="1:15" s="3" customFormat="1" ht="12" customHeight="1" x14ac:dyDescent="0.2">
      <c r="A73" s="45"/>
      <c r="B73" s="45"/>
      <c r="D73" s="6"/>
      <c r="E73" s="6"/>
      <c r="F73" s="6"/>
      <c r="G73" s="6"/>
      <c r="H73" s="114"/>
      <c r="I73" s="6"/>
      <c r="O73" s="26"/>
    </row>
    <row r="74" spans="1:15" s="3" customFormat="1" ht="12" customHeight="1" x14ac:dyDescent="0.2">
      <c r="A74" s="45"/>
      <c r="B74" s="45"/>
      <c r="D74" s="6"/>
      <c r="E74" s="6"/>
      <c r="F74" s="6"/>
      <c r="G74" s="6"/>
      <c r="H74" s="114"/>
      <c r="I74" s="6"/>
      <c r="O74" s="26"/>
    </row>
    <row r="75" spans="1:15" s="1" customFormat="1" ht="12" customHeight="1" x14ac:dyDescent="0.2">
      <c r="A75" s="44" t="s">
        <v>250</v>
      </c>
      <c r="B75" s="44"/>
      <c r="D75" s="5"/>
      <c r="E75" s="5"/>
      <c r="F75" s="5"/>
      <c r="G75" s="5"/>
      <c r="H75" s="114"/>
      <c r="I75" s="5"/>
      <c r="L75" s="2"/>
      <c r="O75" s="26"/>
    </row>
    <row r="76" spans="1:15" s="1" customFormat="1" ht="12" customHeight="1" x14ac:dyDescent="0.2">
      <c r="A76" s="44" t="s">
        <v>248</v>
      </c>
      <c r="B76" s="44"/>
      <c r="D76" s="5"/>
      <c r="E76" s="5"/>
      <c r="F76" s="5"/>
      <c r="G76" s="5"/>
      <c r="H76" s="114"/>
      <c r="I76" s="5"/>
      <c r="L76" s="2"/>
      <c r="O76" s="26"/>
    </row>
    <row r="77" spans="1:15" s="3" customFormat="1" ht="12" customHeight="1" x14ac:dyDescent="0.2">
      <c r="A77" s="45" t="s">
        <v>53</v>
      </c>
      <c r="B77" s="45"/>
      <c r="D77" s="6"/>
      <c r="E77" s="6"/>
      <c r="F77" s="6"/>
      <c r="G77" s="6"/>
      <c r="H77" s="114"/>
      <c r="I77" s="6"/>
      <c r="L77" s="2"/>
      <c r="O77" s="26"/>
    </row>
    <row r="78" spans="1:15" ht="12" customHeight="1" x14ac:dyDescent="0.2">
      <c r="A78" s="47" t="s">
        <v>412</v>
      </c>
      <c r="B78" s="47" t="s">
        <v>360</v>
      </c>
      <c r="C78" s="8" t="s">
        <v>84</v>
      </c>
      <c r="D78" s="9">
        <v>270</v>
      </c>
      <c r="E78" s="9"/>
      <c r="F78" s="9">
        <f>SUM(D78:E78)</f>
        <v>270</v>
      </c>
      <c r="G78" s="9">
        <v>172</v>
      </c>
      <c r="H78" s="113">
        <f t="shared" si="1"/>
        <v>0.63703703703703707</v>
      </c>
      <c r="I78" s="12" t="s">
        <v>352</v>
      </c>
      <c r="O78" s="26"/>
    </row>
    <row r="79" spans="1:15" s="3" customFormat="1" ht="12" customHeight="1" x14ac:dyDescent="0.2">
      <c r="A79" s="48"/>
      <c r="B79" s="48"/>
      <c r="C79" s="13" t="s">
        <v>86</v>
      </c>
      <c r="D79" s="14">
        <f t="shared" ref="D79" si="7">SUM(D78)</f>
        <v>270</v>
      </c>
      <c r="E79" s="14">
        <f t="shared" ref="E79:F79" si="8">SUM(E78)</f>
        <v>0</v>
      </c>
      <c r="F79" s="14">
        <f t="shared" si="8"/>
        <v>270</v>
      </c>
      <c r="G79" s="14">
        <f t="shared" ref="G79" si="9">SUM(G78)</f>
        <v>172</v>
      </c>
      <c r="H79" s="113">
        <f t="shared" si="1"/>
        <v>0.63703703703703707</v>
      </c>
      <c r="I79" s="6"/>
      <c r="O79" s="26"/>
    </row>
    <row r="80" spans="1:15" s="3" customFormat="1" ht="12" customHeight="1" x14ac:dyDescent="0.2">
      <c r="A80" s="45"/>
      <c r="B80" s="45"/>
      <c r="D80" s="6"/>
      <c r="E80" s="6"/>
      <c r="F80" s="6"/>
      <c r="G80" s="6"/>
      <c r="H80" s="114"/>
      <c r="I80" s="6"/>
      <c r="O80" s="26"/>
    </row>
    <row r="81" spans="1:15" s="34" customFormat="1" x14ac:dyDescent="0.2">
      <c r="A81" s="52"/>
      <c r="B81" s="52"/>
      <c r="D81" s="41"/>
      <c r="E81" s="41"/>
      <c r="F81" s="41"/>
      <c r="G81" s="41"/>
      <c r="H81" s="114"/>
      <c r="I81" s="41"/>
      <c r="L81" s="38"/>
    </row>
    <row r="82" spans="1:15" s="1" customFormat="1" x14ac:dyDescent="0.2">
      <c r="A82" s="44" t="s">
        <v>638</v>
      </c>
      <c r="B82" s="44"/>
      <c r="D82" s="5"/>
      <c r="E82" s="5"/>
      <c r="F82" s="5"/>
      <c r="G82" s="5"/>
      <c r="H82" s="114"/>
      <c r="I82" s="5"/>
      <c r="J82" s="2"/>
      <c r="K82" s="2"/>
      <c r="L82" s="2"/>
      <c r="O82" s="26"/>
    </row>
    <row r="83" spans="1:15" s="60" customFormat="1" ht="12.75" customHeight="1" x14ac:dyDescent="0.2">
      <c r="A83" s="57" t="s">
        <v>248</v>
      </c>
      <c r="B83" s="57"/>
      <c r="C83" s="58"/>
      <c r="D83" s="59"/>
      <c r="E83" s="59"/>
      <c r="F83" s="59"/>
      <c r="G83" s="59"/>
      <c r="H83" s="114"/>
      <c r="I83" s="59"/>
    </row>
    <row r="84" spans="1:15" s="1" customFormat="1" x14ac:dyDescent="0.2">
      <c r="A84" s="45" t="s">
        <v>53</v>
      </c>
      <c r="B84" s="45"/>
      <c r="D84" s="5"/>
      <c r="E84" s="5"/>
      <c r="F84" s="5"/>
      <c r="G84" s="5"/>
      <c r="H84" s="114"/>
      <c r="I84" s="5"/>
      <c r="L84" s="2"/>
      <c r="O84" s="26"/>
    </row>
    <row r="85" spans="1:15" x14ac:dyDescent="0.2">
      <c r="A85" s="47" t="s">
        <v>639</v>
      </c>
      <c r="B85" s="47"/>
      <c r="C85" s="8" t="s">
        <v>87</v>
      </c>
      <c r="D85" s="9">
        <v>0</v>
      </c>
      <c r="E85" s="9">
        <v>537</v>
      </c>
      <c r="F85" s="9">
        <f>SUM(D85:E85)</f>
        <v>537</v>
      </c>
      <c r="G85" s="9">
        <v>699</v>
      </c>
      <c r="H85" s="113">
        <v>0</v>
      </c>
      <c r="I85" s="12" t="s">
        <v>351</v>
      </c>
      <c r="O85" s="26"/>
    </row>
    <row r="86" spans="1:15" x14ac:dyDescent="0.2">
      <c r="A86" s="47" t="s">
        <v>354</v>
      </c>
      <c r="B86" s="47" t="s">
        <v>354</v>
      </c>
      <c r="C86" s="8" t="s">
        <v>90</v>
      </c>
      <c r="D86" s="9">
        <v>0</v>
      </c>
      <c r="E86" s="9">
        <v>27</v>
      </c>
      <c r="F86" s="9">
        <f>SUM(D86:E86)</f>
        <v>27</v>
      </c>
      <c r="G86" s="9">
        <v>69</v>
      </c>
      <c r="H86" s="113">
        <v>0</v>
      </c>
      <c r="I86" s="12" t="s">
        <v>351</v>
      </c>
      <c r="O86" s="26"/>
    </row>
    <row r="87" spans="1:15" s="3" customFormat="1" x14ac:dyDescent="0.2">
      <c r="A87" s="48"/>
      <c r="B87" s="48"/>
      <c r="C87" s="13" t="s">
        <v>86</v>
      </c>
      <c r="D87" s="14">
        <f>SUM(D85:D86)</f>
        <v>0</v>
      </c>
      <c r="E87" s="14">
        <f>SUM(E85:E86)</f>
        <v>564</v>
      </c>
      <c r="F87" s="14">
        <f>SUM(F85:F86)</f>
        <v>564</v>
      </c>
      <c r="G87" s="14">
        <f>SUM(G85:G86)</f>
        <v>768</v>
      </c>
      <c r="H87" s="113">
        <v>0</v>
      </c>
      <c r="I87" s="6"/>
      <c r="O87" s="26"/>
    </row>
    <row r="88" spans="1:15" s="3" customFormat="1" x14ac:dyDescent="0.2">
      <c r="A88" s="55"/>
      <c r="B88" s="55"/>
      <c r="C88" s="18"/>
      <c r="D88" s="19"/>
      <c r="E88" s="19"/>
      <c r="F88" s="19"/>
      <c r="G88" s="19"/>
      <c r="H88" s="114"/>
      <c r="I88" s="19"/>
      <c r="O88" s="26"/>
    </row>
    <row r="89" spans="1:15" s="3" customFormat="1" x14ac:dyDescent="0.2">
      <c r="A89" s="55"/>
      <c r="B89" s="55"/>
      <c r="C89" s="18"/>
      <c r="D89" s="19"/>
      <c r="E89" s="19"/>
      <c r="F89" s="19"/>
      <c r="G89" s="19"/>
      <c r="H89" s="114"/>
      <c r="I89" s="19"/>
      <c r="O89" s="26"/>
    </row>
    <row r="90" spans="1:15" s="1" customFormat="1" x14ac:dyDescent="0.2">
      <c r="A90" s="44" t="s">
        <v>638</v>
      </c>
      <c r="B90" s="44"/>
      <c r="D90" s="5"/>
      <c r="E90" s="5"/>
      <c r="F90" s="5"/>
      <c r="G90" s="5"/>
      <c r="H90" s="114"/>
      <c r="I90" s="5"/>
      <c r="J90" s="2"/>
      <c r="K90" s="2"/>
      <c r="L90" s="2"/>
      <c r="O90" s="26"/>
    </row>
    <row r="91" spans="1:15" s="60" customFormat="1" ht="12.75" customHeight="1" x14ac:dyDescent="0.2">
      <c r="A91" s="57" t="s">
        <v>248</v>
      </c>
      <c r="B91" s="57"/>
      <c r="C91" s="58"/>
      <c r="D91" s="59"/>
      <c r="E91" s="59"/>
      <c r="F91" s="59"/>
      <c r="G91" s="59"/>
      <c r="H91" s="114"/>
      <c r="I91" s="59"/>
    </row>
    <row r="92" spans="1:15" s="1" customFormat="1" x14ac:dyDescent="0.2">
      <c r="A92" s="45" t="s">
        <v>51</v>
      </c>
      <c r="B92" s="45"/>
      <c r="D92" s="5"/>
      <c r="E92" s="5"/>
      <c r="F92" s="5"/>
      <c r="G92" s="5"/>
      <c r="H92" s="114"/>
      <c r="I92" s="5"/>
      <c r="L92" s="2"/>
      <c r="O92" s="26"/>
    </row>
    <row r="93" spans="1:15" ht="12" customHeight="1" x14ac:dyDescent="0.2">
      <c r="A93" s="46" t="s">
        <v>640</v>
      </c>
      <c r="B93" s="46"/>
      <c r="C93" s="8" t="s">
        <v>641</v>
      </c>
      <c r="D93" s="9">
        <v>0</v>
      </c>
      <c r="E93" s="9"/>
      <c r="F93" s="9">
        <f>SUM(D93:E93)</f>
        <v>0</v>
      </c>
      <c r="G93" s="9">
        <v>109</v>
      </c>
      <c r="H93" s="113">
        <v>0</v>
      </c>
      <c r="I93" s="12" t="s">
        <v>351</v>
      </c>
      <c r="O93" s="26"/>
    </row>
    <row r="94" spans="1:15" ht="12" customHeight="1" x14ac:dyDescent="0.2">
      <c r="A94" s="46" t="s">
        <v>642</v>
      </c>
      <c r="B94" s="46"/>
      <c r="C94" s="8" t="s">
        <v>90</v>
      </c>
      <c r="D94" s="9">
        <v>0</v>
      </c>
      <c r="E94" s="9"/>
      <c r="F94" s="9">
        <f>SUM(D94:E94)</f>
        <v>0</v>
      </c>
      <c r="G94" s="9">
        <v>30</v>
      </c>
      <c r="H94" s="113">
        <v>0</v>
      </c>
      <c r="O94" s="26"/>
    </row>
    <row r="95" spans="1:15" s="3" customFormat="1" x14ac:dyDescent="0.2">
      <c r="A95" s="48"/>
      <c r="B95" s="48"/>
      <c r="C95" s="13" t="s">
        <v>63</v>
      </c>
      <c r="D95" s="14">
        <f t="shared" ref="D95:F95" si="10">SUM(D93:D94)</f>
        <v>0</v>
      </c>
      <c r="E95" s="14">
        <f t="shared" si="10"/>
        <v>0</v>
      </c>
      <c r="F95" s="14">
        <f t="shared" si="10"/>
        <v>0</v>
      </c>
      <c r="G95" s="14">
        <f>SUM(G93:G94)</f>
        <v>139</v>
      </c>
      <c r="H95" s="113">
        <v>0</v>
      </c>
      <c r="I95" s="6"/>
      <c r="O95" s="26"/>
    </row>
    <row r="96" spans="1:15" s="34" customFormat="1" x14ac:dyDescent="0.2">
      <c r="A96" s="52"/>
      <c r="B96" s="52"/>
      <c r="D96" s="41"/>
      <c r="E96" s="41"/>
      <c r="F96" s="41"/>
      <c r="G96" s="41"/>
      <c r="H96" s="114"/>
      <c r="I96" s="41"/>
      <c r="L96" s="38"/>
    </row>
    <row r="97" spans="1:15" s="3" customFormat="1" ht="12" customHeight="1" x14ac:dyDescent="0.2">
      <c r="A97" s="45"/>
      <c r="B97" s="45"/>
      <c r="D97" s="6"/>
      <c r="E97" s="6"/>
      <c r="F97" s="6"/>
      <c r="G97" s="6"/>
      <c r="H97" s="114"/>
      <c r="I97" s="6"/>
      <c r="O97" s="26"/>
    </row>
    <row r="98" spans="1:15" s="3" customFormat="1" ht="12" customHeight="1" x14ac:dyDescent="0.2">
      <c r="A98" s="44" t="s">
        <v>578</v>
      </c>
      <c r="B98" s="44"/>
      <c r="C98" s="1"/>
      <c r="D98" s="5"/>
      <c r="E98" s="5"/>
      <c r="F98" s="5"/>
      <c r="G98" s="5"/>
      <c r="H98" s="114"/>
      <c r="I98" s="5"/>
      <c r="O98" s="26"/>
    </row>
    <row r="99" spans="1:15" s="3" customFormat="1" ht="12" customHeight="1" x14ac:dyDescent="0.2">
      <c r="A99" s="44" t="s">
        <v>248</v>
      </c>
      <c r="B99" s="44"/>
      <c r="C99" s="1"/>
      <c r="D99" s="5"/>
      <c r="E99" s="5"/>
      <c r="F99" s="5"/>
      <c r="G99" s="5"/>
      <c r="H99" s="114"/>
      <c r="I99" s="5"/>
      <c r="O99" s="26"/>
    </row>
    <row r="100" spans="1:15" s="3" customFormat="1" ht="12" customHeight="1" x14ac:dyDescent="0.2">
      <c r="A100" s="45" t="s">
        <v>53</v>
      </c>
      <c r="B100" s="45"/>
      <c r="D100" s="6"/>
      <c r="E100" s="6"/>
      <c r="F100" s="6"/>
      <c r="G100" s="6"/>
      <c r="H100" s="114"/>
      <c r="I100" s="6"/>
      <c r="O100" s="26"/>
    </row>
    <row r="101" spans="1:15" s="3" customFormat="1" ht="12" customHeight="1" x14ac:dyDescent="0.2">
      <c r="A101" s="50" t="s">
        <v>570</v>
      </c>
      <c r="B101" s="50" t="s">
        <v>358</v>
      </c>
      <c r="C101" s="43" t="s">
        <v>571</v>
      </c>
      <c r="D101" s="9">
        <v>1090</v>
      </c>
      <c r="E101" s="9"/>
      <c r="F101" s="9">
        <f>SUM(D101:E101)</f>
        <v>1090</v>
      </c>
      <c r="G101" s="9"/>
      <c r="H101" s="113">
        <f t="shared" ref="H101:H151" si="11">G101/F101</f>
        <v>0</v>
      </c>
      <c r="I101" s="12" t="s">
        <v>352</v>
      </c>
      <c r="O101" s="26"/>
    </row>
    <row r="102" spans="1:15" s="3" customFormat="1" ht="12" customHeight="1" x14ac:dyDescent="0.2">
      <c r="A102" s="50" t="s">
        <v>572</v>
      </c>
      <c r="B102" s="50" t="s">
        <v>234</v>
      </c>
      <c r="C102" s="43" t="s">
        <v>573</v>
      </c>
      <c r="D102" s="9">
        <v>158</v>
      </c>
      <c r="E102" s="9"/>
      <c r="F102" s="9">
        <f t="shared" ref="F102:F106" si="12">SUM(D102:E102)</f>
        <v>158</v>
      </c>
      <c r="G102" s="9"/>
      <c r="H102" s="113">
        <f t="shared" si="11"/>
        <v>0</v>
      </c>
      <c r="I102" s="12" t="s">
        <v>352</v>
      </c>
      <c r="O102" s="26"/>
    </row>
    <row r="103" spans="1:15" s="3" customFormat="1" ht="12" customHeight="1" x14ac:dyDescent="0.2">
      <c r="A103" s="47" t="s">
        <v>574</v>
      </c>
      <c r="B103" s="47"/>
      <c r="C103" s="8" t="s">
        <v>575</v>
      </c>
      <c r="D103" s="9">
        <v>28</v>
      </c>
      <c r="E103" s="9"/>
      <c r="F103" s="9">
        <f t="shared" si="12"/>
        <v>28</v>
      </c>
      <c r="G103" s="9"/>
      <c r="H103" s="113">
        <f t="shared" si="11"/>
        <v>0</v>
      </c>
      <c r="I103" s="12" t="s">
        <v>352</v>
      </c>
      <c r="O103" s="26"/>
    </row>
    <row r="104" spans="1:15" s="3" customFormat="1" ht="12" customHeight="1" x14ac:dyDescent="0.2">
      <c r="A104" s="47" t="s">
        <v>363</v>
      </c>
      <c r="B104" s="47" t="s">
        <v>363</v>
      </c>
      <c r="C104" s="8" t="s">
        <v>16</v>
      </c>
      <c r="D104" s="9">
        <v>44</v>
      </c>
      <c r="E104" s="9"/>
      <c r="F104" s="9">
        <f t="shared" si="12"/>
        <v>44</v>
      </c>
      <c r="G104" s="9"/>
      <c r="H104" s="113">
        <f t="shared" si="11"/>
        <v>0</v>
      </c>
      <c r="I104" s="12" t="s">
        <v>352</v>
      </c>
      <c r="O104" s="26"/>
    </row>
    <row r="105" spans="1:15" s="3" customFormat="1" ht="12" customHeight="1" x14ac:dyDescent="0.2">
      <c r="A105" s="47" t="s">
        <v>354</v>
      </c>
      <c r="B105" s="47" t="s">
        <v>354</v>
      </c>
      <c r="C105" s="8" t="s">
        <v>576</v>
      </c>
      <c r="D105" s="9">
        <v>9</v>
      </c>
      <c r="E105" s="9"/>
      <c r="F105" s="9">
        <f t="shared" si="12"/>
        <v>9</v>
      </c>
      <c r="G105" s="9"/>
      <c r="H105" s="113">
        <f t="shared" si="11"/>
        <v>0</v>
      </c>
      <c r="I105" s="12" t="s">
        <v>352</v>
      </c>
      <c r="O105" s="26"/>
    </row>
    <row r="106" spans="1:15" s="3" customFormat="1" ht="12" customHeight="1" x14ac:dyDescent="0.2">
      <c r="A106" s="47" t="s">
        <v>240</v>
      </c>
      <c r="B106" s="47" t="s">
        <v>240</v>
      </c>
      <c r="C106" s="8" t="s">
        <v>577</v>
      </c>
      <c r="D106" s="9">
        <v>150</v>
      </c>
      <c r="E106" s="9"/>
      <c r="F106" s="9">
        <f t="shared" si="12"/>
        <v>150</v>
      </c>
      <c r="G106" s="9"/>
      <c r="H106" s="113">
        <f t="shared" si="11"/>
        <v>0</v>
      </c>
      <c r="I106" s="12" t="s">
        <v>352</v>
      </c>
      <c r="O106" s="26"/>
    </row>
    <row r="107" spans="1:15" s="3" customFormat="1" ht="12" customHeight="1" x14ac:dyDescent="0.2">
      <c r="A107" s="48"/>
      <c r="B107" s="48"/>
      <c r="C107" s="13" t="s">
        <v>86</v>
      </c>
      <c r="D107" s="14">
        <f>SUM(D101:D106)</f>
        <v>1479</v>
      </c>
      <c r="E107" s="14">
        <f>SUM(E101:E106)</f>
        <v>0</v>
      </c>
      <c r="F107" s="14">
        <f>SUM(F101:F106)</f>
        <v>1479</v>
      </c>
      <c r="G107" s="14">
        <f>SUM(G101:G106)</f>
        <v>0</v>
      </c>
      <c r="H107" s="113">
        <f t="shared" si="11"/>
        <v>0</v>
      </c>
      <c r="I107" s="6"/>
      <c r="O107" s="26"/>
    </row>
    <row r="108" spans="1:15" s="3" customFormat="1" ht="12" customHeight="1" x14ac:dyDescent="0.2">
      <c r="A108" s="45"/>
      <c r="B108" s="45"/>
      <c r="D108" s="6"/>
      <c r="E108" s="6"/>
      <c r="F108" s="6"/>
      <c r="G108" s="6"/>
      <c r="H108" s="114"/>
      <c r="I108" s="6"/>
      <c r="O108" s="26"/>
    </row>
    <row r="109" spans="1:15" s="3" customFormat="1" ht="12" customHeight="1" x14ac:dyDescent="0.2">
      <c r="A109" s="45"/>
      <c r="B109" s="45"/>
      <c r="D109" s="6"/>
      <c r="E109" s="6"/>
      <c r="F109" s="6"/>
      <c r="G109" s="6"/>
      <c r="H109" s="114"/>
      <c r="I109" s="6"/>
      <c r="O109" s="26"/>
    </row>
    <row r="110" spans="1:15" s="1" customFormat="1" ht="12" customHeight="1" x14ac:dyDescent="0.2">
      <c r="A110" s="44" t="s">
        <v>516</v>
      </c>
      <c r="B110" s="44"/>
      <c r="D110" s="5"/>
      <c r="E110" s="5"/>
      <c r="F110" s="5"/>
      <c r="G110" s="5"/>
      <c r="H110" s="114"/>
      <c r="I110" s="5"/>
      <c r="L110" s="2"/>
      <c r="O110" s="26"/>
    </row>
    <row r="111" spans="1:15" s="1" customFormat="1" ht="12" customHeight="1" x14ac:dyDescent="0.2">
      <c r="A111" s="44" t="s">
        <v>248</v>
      </c>
      <c r="B111" s="44"/>
      <c r="D111" s="5"/>
      <c r="E111" s="5"/>
      <c r="F111" s="5"/>
      <c r="G111" s="5"/>
      <c r="H111" s="114"/>
      <c r="I111" s="5"/>
      <c r="L111" s="2"/>
      <c r="O111" s="26"/>
    </row>
    <row r="112" spans="1:15" s="3" customFormat="1" ht="12" customHeight="1" x14ac:dyDescent="0.2">
      <c r="A112" s="45" t="s">
        <v>51</v>
      </c>
      <c r="B112" s="45"/>
      <c r="D112" s="6"/>
      <c r="E112" s="6"/>
      <c r="F112" s="6"/>
      <c r="G112" s="6"/>
      <c r="H112" s="114"/>
      <c r="I112" s="6"/>
      <c r="L112" s="2"/>
      <c r="O112" s="26"/>
    </row>
    <row r="113" spans="1:15" s="3" customFormat="1" ht="12" customHeight="1" x14ac:dyDescent="0.2">
      <c r="A113" s="50" t="s">
        <v>413</v>
      </c>
      <c r="B113" s="50" t="s">
        <v>361</v>
      </c>
      <c r="C113" s="43" t="s">
        <v>322</v>
      </c>
      <c r="D113" s="9">
        <v>4509</v>
      </c>
      <c r="E113" s="9"/>
      <c r="F113" s="9">
        <f>SUM(D113:E113)</f>
        <v>4509</v>
      </c>
      <c r="G113" s="9">
        <v>4509</v>
      </c>
      <c r="H113" s="113">
        <f t="shared" si="11"/>
        <v>1</v>
      </c>
      <c r="I113" s="12" t="s">
        <v>352</v>
      </c>
      <c r="J113" s="2"/>
      <c r="L113" s="2"/>
      <c r="O113" s="26"/>
    </row>
    <row r="114" spans="1:15" s="3" customFormat="1" ht="12" customHeight="1" x14ac:dyDescent="0.2">
      <c r="A114" s="48"/>
      <c r="B114" s="48"/>
      <c r="C114" s="13" t="s">
        <v>63</v>
      </c>
      <c r="D114" s="14">
        <f>SUM(D113:D113)</f>
        <v>4509</v>
      </c>
      <c r="E114" s="14">
        <f>SUM(E113:E113)</f>
        <v>0</v>
      </c>
      <c r="F114" s="14">
        <f>SUM(F113:F113)</f>
        <v>4509</v>
      </c>
      <c r="G114" s="14">
        <f>SUM(G113:G113)</f>
        <v>4509</v>
      </c>
      <c r="H114" s="113">
        <f t="shared" si="11"/>
        <v>1</v>
      </c>
      <c r="I114" s="6"/>
      <c r="O114" s="26"/>
    </row>
    <row r="115" spans="1:15" s="3" customFormat="1" ht="12" customHeight="1" x14ac:dyDescent="0.2">
      <c r="A115" s="45"/>
      <c r="B115" s="45"/>
      <c r="D115" s="6"/>
      <c r="E115" s="6"/>
      <c r="F115" s="6"/>
      <c r="G115" s="6"/>
      <c r="H115" s="114"/>
      <c r="I115" s="6"/>
      <c r="O115" s="26"/>
    </row>
    <row r="117" spans="1:15" s="1" customFormat="1" ht="12" customHeight="1" x14ac:dyDescent="0.2">
      <c r="A117" s="44" t="s">
        <v>516</v>
      </c>
      <c r="B117" s="44"/>
      <c r="D117" s="5"/>
      <c r="E117" s="5"/>
      <c r="F117" s="5"/>
      <c r="G117" s="5"/>
      <c r="H117" s="114"/>
      <c r="I117" s="5"/>
      <c r="L117" s="2"/>
      <c r="O117" s="26"/>
    </row>
    <row r="118" spans="1:15" s="1" customFormat="1" ht="12" customHeight="1" x14ac:dyDescent="0.2">
      <c r="A118" s="44" t="s">
        <v>248</v>
      </c>
      <c r="B118" s="44"/>
      <c r="D118" s="5"/>
      <c r="E118" s="5"/>
      <c r="F118" s="5"/>
      <c r="G118" s="5"/>
      <c r="H118" s="114"/>
      <c r="I118" s="5"/>
      <c r="L118" s="2"/>
      <c r="O118" s="26"/>
    </row>
    <row r="119" spans="1:15" s="3" customFormat="1" ht="12" customHeight="1" x14ac:dyDescent="0.2">
      <c r="A119" s="45" t="s">
        <v>53</v>
      </c>
      <c r="B119" s="45"/>
      <c r="D119" s="6"/>
      <c r="E119" s="6"/>
      <c r="F119" s="6"/>
      <c r="G119" s="6"/>
      <c r="H119" s="114"/>
      <c r="I119" s="6"/>
      <c r="L119" s="2"/>
      <c r="O119" s="26"/>
    </row>
    <row r="120" spans="1:15" s="3" customFormat="1" ht="12" customHeight="1" x14ac:dyDescent="0.2">
      <c r="A120" s="50" t="s">
        <v>414</v>
      </c>
      <c r="B120" s="50" t="s">
        <v>362</v>
      </c>
      <c r="C120" s="43" t="s">
        <v>184</v>
      </c>
      <c r="D120" s="9">
        <v>21202</v>
      </c>
      <c r="E120" s="9">
        <v>347</v>
      </c>
      <c r="F120" s="9">
        <f>SUM(D120:E120)</f>
        <v>21549</v>
      </c>
      <c r="G120" s="9">
        <v>21549</v>
      </c>
      <c r="H120" s="113">
        <f t="shared" si="11"/>
        <v>1</v>
      </c>
      <c r="I120" s="12" t="s">
        <v>352</v>
      </c>
      <c r="J120" s="2"/>
      <c r="L120" s="2"/>
      <c r="O120" s="26"/>
    </row>
    <row r="121" spans="1:15" s="3" customFormat="1" ht="12" customHeight="1" x14ac:dyDescent="0.2">
      <c r="A121" s="50" t="s">
        <v>414</v>
      </c>
      <c r="B121" s="50"/>
      <c r="C121" s="43" t="s">
        <v>185</v>
      </c>
      <c r="D121" s="9">
        <v>2022</v>
      </c>
      <c r="E121" s="9"/>
      <c r="F121" s="9">
        <f t="shared" ref="F121:F126" si="13">SUM(D121:E121)</f>
        <v>2022</v>
      </c>
      <c r="G121" s="9"/>
      <c r="H121" s="113">
        <f t="shared" si="11"/>
        <v>0</v>
      </c>
      <c r="I121" s="12" t="s">
        <v>352</v>
      </c>
      <c r="L121" s="2"/>
      <c r="O121" s="26"/>
    </row>
    <row r="122" spans="1:15" ht="12" customHeight="1" x14ac:dyDescent="0.2">
      <c r="A122" s="47" t="s">
        <v>415</v>
      </c>
      <c r="B122" s="47"/>
      <c r="C122" s="8" t="s">
        <v>174</v>
      </c>
      <c r="D122" s="9">
        <v>12</v>
      </c>
      <c r="E122" s="9"/>
      <c r="F122" s="9">
        <f t="shared" si="13"/>
        <v>12</v>
      </c>
      <c r="G122" s="9">
        <v>12</v>
      </c>
      <c r="H122" s="113">
        <f t="shared" si="11"/>
        <v>1</v>
      </c>
      <c r="I122" s="12" t="s">
        <v>352</v>
      </c>
      <c r="J122" s="10" t="s">
        <v>535</v>
      </c>
      <c r="O122" s="26"/>
    </row>
    <row r="123" spans="1:15" ht="12" customHeight="1" x14ac:dyDescent="0.2">
      <c r="A123" s="47" t="s">
        <v>415</v>
      </c>
      <c r="B123" s="47"/>
      <c r="C123" s="8" t="s">
        <v>183</v>
      </c>
      <c r="D123" s="9">
        <v>978</v>
      </c>
      <c r="E123" s="9"/>
      <c r="F123" s="9">
        <f t="shared" si="13"/>
        <v>978</v>
      </c>
      <c r="G123" s="9">
        <v>859</v>
      </c>
      <c r="H123" s="113">
        <f t="shared" si="11"/>
        <v>0.87832310838445804</v>
      </c>
      <c r="I123" s="12" t="s">
        <v>352</v>
      </c>
      <c r="J123" s="10" t="s">
        <v>536</v>
      </c>
      <c r="O123" s="26"/>
    </row>
    <row r="124" spans="1:15" ht="12" customHeight="1" x14ac:dyDescent="0.2">
      <c r="A124" s="47" t="s">
        <v>415</v>
      </c>
      <c r="B124" s="47"/>
      <c r="C124" s="8" t="s">
        <v>227</v>
      </c>
      <c r="D124" s="9">
        <v>240</v>
      </c>
      <c r="E124" s="9"/>
      <c r="F124" s="9">
        <f t="shared" si="13"/>
        <v>240</v>
      </c>
      <c r="G124" s="9">
        <v>240</v>
      </c>
      <c r="H124" s="113">
        <f t="shared" si="11"/>
        <v>1</v>
      </c>
      <c r="I124" s="12" t="s">
        <v>352</v>
      </c>
      <c r="J124" s="10" t="s">
        <v>537</v>
      </c>
      <c r="O124" s="26"/>
    </row>
    <row r="125" spans="1:15" ht="12" customHeight="1" x14ac:dyDescent="0.2">
      <c r="A125" s="47" t="s">
        <v>415</v>
      </c>
      <c r="B125" s="47"/>
      <c r="C125" s="8" t="s">
        <v>323</v>
      </c>
      <c r="D125" s="9">
        <v>293</v>
      </c>
      <c r="E125" s="9"/>
      <c r="F125" s="9">
        <f t="shared" si="13"/>
        <v>293</v>
      </c>
      <c r="G125" s="9">
        <v>293</v>
      </c>
      <c r="H125" s="113">
        <f t="shared" si="11"/>
        <v>1</v>
      </c>
      <c r="I125" s="12" t="s">
        <v>352</v>
      </c>
      <c r="J125" s="10" t="s">
        <v>584</v>
      </c>
      <c r="O125" s="26"/>
    </row>
    <row r="126" spans="1:15" ht="12" customHeight="1" x14ac:dyDescent="0.2">
      <c r="A126" s="47" t="s">
        <v>415</v>
      </c>
      <c r="B126" s="47"/>
      <c r="C126" s="8" t="s">
        <v>151</v>
      </c>
      <c r="D126" s="9">
        <v>19</v>
      </c>
      <c r="E126" s="9"/>
      <c r="F126" s="9">
        <f t="shared" si="13"/>
        <v>19</v>
      </c>
      <c r="G126" s="9">
        <v>19</v>
      </c>
      <c r="H126" s="113">
        <f t="shared" si="11"/>
        <v>1</v>
      </c>
      <c r="I126" s="12" t="s">
        <v>352</v>
      </c>
      <c r="J126" s="10" t="s">
        <v>538</v>
      </c>
      <c r="O126" s="26"/>
    </row>
    <row r="127" spans="1:15" s="3" customFormat="1" ht="12" customHeight="1" x14ac:dyDescent="0.2">
      <c r="A127" s="48"/>
      <c r="B127" s="48"/>
      <c r="C127" s="13" t="s">
        <v>86</v>
      </c>
      <c r="D127" s="14">
        <f>SUM(D120:D126)</f>
        <v>24766</v>
      </c>
      <c r="E127" s="14">
        <f>SUM(E120:E126)</f>
        <v>347</v>
      </c>
      <c r="F127" s="14">
        <f>SUM(F120:F126)</f>
        <v>25113</v>
      </c>
      <c r="G127" s="14">
        <f>SUM(G120:G126)</f>
        <v>22972</v>
      </c>
      <c r="H127" s="113">
        <f t="shared" si="11"/>
        <v>0.91474535101341936</v>
      </c>
      <c r="I127" s="6"/>
      <c r="O127" s="26"/>
    </row>
    <row r="128" spans="1:15" s="3" customFormat="1" ht="12" customHeight="1" x14ac:dyDescent="0.2">
      <c r="A128" s="45"/>
      <c r="B128" s="45"/>
      <c r="D128" s="6"/>
      <c r="E128" s="6"/>
      <c r="F128" s="6"/>
      <c r="G128" s="6"/>
      <c r="H128" s="114"/>
      <c r="I128" s="6"/>
      <c r="O128" s="26"/>
    </row>
    <row r="129" spans="1:15" s="1" customFormat="1" ht="12" customHeight="1" x14ac:dyDescent="0.2">
      <c r="A129" s="44"/>
      <c r="B129" s="44"/>
      <c r="D129" s="5"/>
      <c r="E129" s="5"/>
      <c r="F129" s="5"/>
      <c r="G129" s="5"/>
      <c r="H129" s="114"/>
      <c r="I129" s="5"/>
      <c r="L129" s="2"/>
      <c r="O129" s="26"/>
    </row>
    <row r="130" spans="1:15" s="1" customFormat="1" ht="12" customHeight="1" x14ac:dyDescent="0.2">
      <c r="A130" s="44" t="s">
        <v>251</v>
      </c>
      <c r="B130" s="44"/>
      <c r="D130" s="5"/>
      <c r="E130" s="5"/>
      <c r="F130" s="5"/>
      <c r="G130" s="5"/>
      <c r="H130" s="114"/>
      <c r="I130" s="5"/>
      <c r="L130" s="2"/>
      <c r="O130" s="26"/>
    </row>
    <row r="131" spans="1:15" s="1" customFormat="1" ht="12" customHeight="1" x14ac:dyDescent="0.2">
      <c r="A131" s="44" t="s">
        <v>248</v>
      </c>
      <c r="B131" s="44"/>
      <c r="D131" s="5"/>
      <c r="E131" s="5"/>
      <c r="F131" s="5"/>
      <c r="G131" s="5"/>
      <c r="H131" s="114"/>
      <c r="I131" s="5"/>
      <c r="L131" s="2"/>
      <c r="O131" s="26"/>
    </row>
    <row r="132" spans="1:15" s="3" customFormat="1" ht="12" customHeight="1" x14ac:dyDescent="0.2">
      <c r="A132" s="45" t="s">
        <v>53</v>
      </c>
      <c r="B132" s="45"/>
      <c r="D132" s="6"/>
      <c r="E132" s="6"/>
      <c r="F132" s="6"/>
      <c r="G132" s="6"/>
      <c r="H132" s="114"/>
      <c r="I132" s="6"/>
      <c r="L132" s="2"/>
      <c r="O132" s="26"/>
    </row>
    <row r="133" spans="1:15" ht="12" customHeight="1" x14ac:dyDescent="0.2">
      <c r="A133" s="47" t="s">
        <v>363</v>
      </c>
      <c r="B133" s="47" t="s">
        <v>363</v>
      </c>
      <c r="C133" s="8" t="s">
        <v>217</v>
      </c>
      <c r="D133" s="9">
        <v>30</v>
      </c>
      <c r="E133" s="9"/>
      <c r="F133" s="9">
        <f>SUM(D133:E133)</f>
        <v>30</v>
      </c>
      <c r="G133" s="9">
        <v>21</v>
      </c>
      <c r="H133" s="113">
        <f t="shared" si="11"/>
        <v>0.7</v>
      </c>
      <c r="I133" s="12" t="s">
        <v>350</v>
      </c>
      <c r="O133" s="26"/>
    </row>
    <row r="134" spans="1:15" ht="12" customHeight="1" x14ac:dyDescent="0.2">
      <c r="A134" s="47" t="s">
        <v>363</v>
      </c>
      <c r="B134" s="47"/>
      <c r="C134" s="8" t="s">
        <v>218</v>
      </c>
      <c r="D134" s="9">
        <v>120</v>
      </c>
      <c r="E134" s="9"/>
      <c r="F134" s="9">
        <f t="shared" ref="F134:F137" si="14">SUM(D134:E134)</f>
        <v>120</v>
      </c>
      <c r="G134" s="9"/>
      <c r="H134" s="113">
        <f t="shared" si="11"/>
        <v>0</v>
      </c>
      <c r="I134" s="12" t="s">
        <v>350</v>
      </c>
      <c r="O134" s="26"/>
    </row>
    <row r="135" spans="1:15" ht="12" customHeight="1" x14ac:dyDescent="0.2">
      <c r="A135" s="47" t="s">
        <v>363</v>
      </c>
      <c r="B135" s="47"/>
      <c r="C135" s="94" t="s">
        <v>383</v>
      </c>
      <c r="D135" s="9">
        <v>50</v>
      </c>
      <c r="E135" s="9"/>
      <c r="F135" s="9">
        <f t="shared" si="14"/>
        <v>50</v>
      </c>
      <c r="G135" s="9"/>
      <c r="H135" s="113">
        <f t="shared" si="11"/>
        <v>0</v>
      </c>
      <c r="I135" s="12" t="s">
        <v>350</v>
      </c>
      <c r="O135" s="26"/>
    </row>
    <row r="136" spans="1:15" ht="12" customHeight="1" x14ac:dyDescent="0.2">
      <c r="A136" s="47" t="s">
        <v>359</v>
      </c>
      <c r="B136" s="47" t="s">
        <v>359</v>
      </c>
      <c r="C136" s="8" t="s">
        <v>221</v>
      </c>
      <c r="D136" s="9">
        <v>50</v>
      </c>
      <c r="E136" s="9"/>
      <c r="F136" s="9">
        <f t="shared" si="14"/>
        <v>50</v>
      </c>
      <c r="G136" s="9">
        <v>39</v>
      </c>
      <c r="H136" s="113">
        <f t="shared" si="11"/>
        <v>0.78</v>
      </c>
      <c r="I136" s="12" t="s">
        <v>350</v>
      </c>
      <c r="O136" s="26"/>
    </row>
    <row r="137" spans="1:15" ht="12" customHeight="1" x14ac:dyDescent="0.2">
      <c r="A137" s="47" t="s">
        <v>354</v>
      </c>
      <c r="B137" s="47" t="s">
        <v>354</v>
      </c>
      <c r="C137" s="8" t="s">
        <v>90</v>
      </c>
      <c r="D137" s="9">
        <v>68</v>
      </c>
      <c r="E137" s="9"/>
      <c r="F137" s="9">
        <f t="shared" si="14"/>
        <v>68</v>
      </c>
      <c r="G137" s="9">
        <v>6</v>
      </c>
      <c r="H137" s="113">
        <f t="shared" si="11"/>
        <v>8.8235294117647065E-2</v>
      </c>
      <c r="I137" s="12" t="s">
        <v>350</v>
      </c>
      <c r="J137" s="12"/>
      <c r="O137" s="26"/>
    </row>
    <row r="138" spans="1:15" s="3" customFormat="1" ht="12" customHeight="1" x14ac:dyDescent="0.2">
      <c r="A138" s="48"/>
      <c r="B138" s="48"/>
      <c r="C138" s="13" t="s">
        <v>86</v>
      </c>
      <c r="D138" s="14">
        <f t="shared" ref="D138" si="15">SUM(D133:D137)</f>
        <v>318</v>
      </c>
      <c r="E138" s="14">
        <f t="shared" ref="E138:F138" si="16">SUM(E133:E137)</f>
        <v>0</v>
      </c>
      <c r="F138" s="14">
        <f t="shared" si="16"/>
        <v>318</v>
      </c>
      <c r="G138" s="14">
        <f t="shared" ref="G138" si="17">SUM(G133:G137)</f>
        <v>66</v>
      </c>
      <c r="H138" s="113">
        <f t="shared" si="11"/>
        <v>0.20754716981132076</v>
      </c>
      <c r="I138" s="6"/>
      <c r="O138" s="26"/>
    </row>
    <row r="139" spans="1:15" s="3" customFormat="1" ht="12" customHeight="1" x14ac:dyDescent="0.2">
      <c r="A139" s="45"/>
      <c r="B139" s="45"/>
      <c r="D139" s="6"/>
      <c r="E139" s="6"/>
      <c r="F139" s="6"/>
      <c r="G139" s="6"/>
      <c r="H139" s="114"/>
      <c r="I139" s="6"/>
      <c r="O139" s="26"/>
    </row>
    <row r="140" spans="1:15" s="3" customFormat="1" ht="12" customHeight="1" x14ac:dyDescent="0.2">
      <c r="A140" s="45"/>
      <c r="B140" s="45"/>
      <c r="D140" s="6"/>
      <c r="E140" s="6"/>
      <c r="F140" s="6"/>
      <c r="G140" s="6"/>
      <c r="H140" s="114"/>
      <c r="I140" s="6"/>
      <c r="O140" s="26"/>
    </row>
    <row r="141" spans="1:15" s="1" customFormat="1" ht="12" customHeight="1" x14ac:dyDescent="0.2">
      <c r="A141" s="44" t="s">
        <v>438</v>
      </c>
      <c r="B141" s="44"/>
      <c r="D141" s="5"/>
      <c r="E141" s="5"/>
      <c r="F141" s="5"/>
      <c r="G141" s="5"/>
      <c r="H141" s="114"/>
      <c r="I141" s="5"/>
    </row>
    <row r="142" spans="1:15" s="1" customFormat="1" ht="12" customHeight="1" x14ac:dyDescent="0.2">
      <c r="A142" s="44" t="s">
        <v>248</v>
      </c>
      <c r="B142" s="44"/>
      <c r="D142" s="5"/>
      <c r="E142" s="5"/>
      <c r="F142" s="5"/>
      <c r="G142" s="5"/>
      <c r="H142" s="114"/>
      <c r="I142" s="5"/>
    </row>
    <row r="143" spans="1:15" s="1" customFormat="1" x14ac:dyDescent="0.2">
      <c r="A143" s="45" t="s">
        <v>51</v>
      </c>
      <c r="B143" s="45"/>
      <c r="D143" s="5"/>
      <c r="E143" s="5"/>
      <c r="F143" s="5"/>
      <c r="G143" s="5"/>
      <c r="H143" s="114"/>
      <c r="I143" s="5"/>
    </row>
    <row r="144" spans="1:15" ht="12.45" customHeight="1" x14ac:dyDescent="0.2">
      <c r="A144" s="47" t="s">
        <v>361</v>
      </c>
      <c r="B144" s="47" t="s">
        <v>361</v>
      </c>
      <c r="C144" s="8" t="s">
        <v>439</v>
      </c>
      <c r="D144" s="9">
        <v>8064</v>
      </c>
      <c r="E144" s="9"/>
      <c r="F144" s="9">
        <f>SUM(D144:E144)</f>
        <v>8064</v>
      </c>
      <c r="G144" s="9">
        <v>1000</v>
      </c>
      <c r="H144" s="113">
        <f t="shared" si="11"/>
        <v>0.12400793650793651</v>
      </c>
      <c r="I144" s="12" t="s">
        <v>351</v>
      </c>
    </row>
    <row r="145" spans="1:257" s="3" customFormat="1" x14ac:dyDescent="0.2">
      <c r="A145" s="48"/>
      <c r="B145" s="48"/>
      <c r="C145" s="13" t="s">
        <v>63</v>
      </c>
      <c r="D145" s="14">
        <f t="shared" ref="D145" si="18">SUM(D144:D144)</f>
        <v>8064</v>
      </c>
      <c r="E145" s="14">
        <f t="shared" ref="E145:F145" si="19">SUM(E144:E144)</f>
        <v>0</v>
      </c>
      <c r="F145" s="14">
        <f t="shared" si="19"/>
        <v>8064</v>
      </c>
      <c r="G145" s="14">
        <f t="shared" ref="G145" si="20">SUM(G144:G144)</f>
        <v>1000</v>
      </c>
      <c r="H145" s="113">
        <f t="shared" si="11"/>
        <v>0.12400793650793651</v>
      </c>
      <c r="I145" s="6"/>
    </row>
    <row r="146" spans="1:257" s="3" customFormat="1" x14ac:dyDescent="0.2">
      <c r="A146" s="45"/>
      <c r="B146" s="45"/>
      <c r="D146" s="6"/>
      <c r="E146" s="6"/>
      <c r="F146" s="6"/>
      <c r="G146" s="6"/>
      <c r="H146" s="114"/>
      <c r="I146" s="6"/>
    </row>
    <row r="147" spans="1:257" s="3" customFormat="1" x14ac:dyDescent="0.2">
      <c r="A147" s="45"/>
      <c r="B147" s="45"/>
      <c r="D147" s="6"/>
      <c r="E147" s="6"/>
      <c r="F147" s="6"/>
      <c r="G147" s="6"/>
      <c r="H147" s="114"/>
      <c r="I147" s="6"/>
    </row>
    <row r="148" spans="1:257" s="1" customFormat="1" ht="12" customHeight="1" x14ac:dyDescent="0.2">
      <c r="A148" s="44" t="s">
        <v>438</v>
      </c>
      <c r="B148" s="44"/>
      <c r="D148" s="5"/>
      <c r="E148" s="5"/>
      <c r="F148" s="5"/>
      <c r="G148" s="5"/>
      <c r="H148" s="114"/>
      <c r="I148" s="5"/>
    </row>
    <row r="149" spans="1:257" s="1" customFormat="1" x14ac:dyDescent="0.2">
      <c r="A149" s="44" t="s">
        <v>248</v>
      </c>
      <c r="B149" s="44"/>
      <c r="D149" s="5"/>
      <c r="E149" s="5"/>
      <c r="F149" s="5"/>
      <c r="G149" s="5"/>
      <c r="H149" s="114"/>
      <c r="I149" s="5"/>
    </row>
    <row r="150" spans="1:257" s="3" customFormat="1" x14ac:dyDescent="0.2">
      <c r="A150" s="45" t="s">
        <v>53</v>
      </c>
      <c r="B150" s="45"/>
      <c r="D150" s="6"/>
      <c r="E150" s="6"/>
      <c r="F150" s="6"/>
      <c r="G150" s="6"/>
      <c r="H150" s="114"/>
      <c r="I150" s="6"/>
    </row>
    <row r="151" spans="1:257" x14ac:dyDescent="0.2">
      <c r="A151" s="47" t="s">
        <v>358</v>
      </c>
      <c r="B151" s="47" t="s">
        <v>358</v>
      </c>
      <c r="C151" s="8" t="s">
        <v>480</v>
      </c>
      <c r="D151" s="9">
        <v>1912</v>
      </c>
      <c r="E151" s="9"/>
      <c r="F151" s="9">
        <f t="shared" ref="F151:F155" si="21">SUM(D151:E151)</f>
        <v>1912</v>
      </c>
      <c r="G151" s="9"/>
      <c r="H151" s="113">
        <f t="shared" si="11"/>
        <v>0</v>
      </c>
      <c r="I151" s="12" t="s">
        <v>351</v>
      </c>
    </row>
    <row r="152" spans="1:257" x14ac:dyDescent="0.2">
      <c r="A152" s="47" t="s">
        <v>234</v>
      </c>
      <c r="B152" s="47" t="s">
        <v>234</v>
      </c>
      <c r="C152" s="8" t="s">
        <v>460</v>
      </c>
      <c r="D152" s="9">
        <v>336</v>
      </c>
      <c r="E152" s="9"/>
      <c r="F152" s="9">
        <f t="shared" si="21"/>
        <v>336</v>
      </c>
      <c r="G152" s="9"/>
      <c r="H152" s="113">
        <f t="shared" ref="H152:H227" si="22">G152/F152</f>
        <v>0</v>
      </c>
      <c r="I152" s="12" t="s">
        <v>351</v>
      </c>
    </row>
    <row r="153" spans="1:257" x14ac:dyDescent="0.2">
      <c r="A153" s="47" t="s">
        <v>240</v>
      </c>
      <c r="B153" s="47" t="s">
        <v>240</v>
      </c>
      <c r="C153" s="8" t="s">
        <v>305</v>
      </c>
      <c r="D153" s="9">
        <v>2674</v>
      </c>
      <c r="E153" s="9"/>
      <c r="F153" s="9">
        <f t="shared" si="21"/>
        <v>2674</v>
      </c>
      <c r="G153" s="9"/>
      <c r="H153" s="113">
        <f t="shared" si="22"/>
        <v>0</v>
      </c>
      <c r="I153" s="12" t="s">
        <v>351</v>
      </c>
    </row>
    <row r="154" spans="1:257" x14ac:dyDescent="0.2">
      <c r="A154" s="47" t="s">
        <v>367</v>
      </c>
      <c r="B154" s="47" t="s">
        <v>367</v>
      </c>
      <c r="C154" s="8" t="s">
        <v>169</v>
      </c>
      <c r="D154" s="9">
        <v>513</v>
      </c>
      <c r="E154" s="9"/>
      <c r="F154" s="9">
        <f t="shared" si="21"/>
        <v>513</v>
      </c>
      <c r="G154" s="9"/>
      <c r="H154" s="113">
        <f t="shared" si="22"/>
        <v>0</v>
      </c>
      <c r="I154" s="12" t="s">
        <v>351</v>
      </c>
    </row>
    <row r="155" spans="1:257" x14ac:dyDescent="0.2">
      <c r="A155" s="47" t="s">
        <v>354</v>
      </c>
      <c r="B155" s="47" t="s">
        <v>354</v>
      </c>
      <c r="C155" s="8" t="s">
        <v>90</v>
      </c>
      <c r="D155" s="9">
        <v>1131</v>
      </c>
      <c r="E155" s="9"/>
      <c r="F155" s="9">
        <f t="shared" si="21"/>
        <v>1131</v>
      </c>
      <c r="G155" s="9"/>
      <c r="H155" s="113">
        <f t="shared" si="22"/>
        <v>0</v>
      </c>
      <c r="I155" s="12" t="s">
        <v>351</v>
      </c>
      <c r="J155" s="12"/>
    </row>
    <row r="156" spans="1:257" s="3" customFormat="1" x14ac:dyDescent="0.2">
      <c r="A156" s="48"/>
      <c r="B156" s="48"/>
      <c r="C156" s="13" t="s">
        <v>54</v>
      </c>
      <c r="D156" s="14">
        <f>SUM(D151:D155)</f>
        <v>6566</v>
      </c>
      <c r="E156" s="14">
        <f>SUM(E151:E155)</f>
        <v>0</v>
      </c>
      <c r="F156" s="14">
        <f>SUM(F151:F155)</f>
        <v>6566</v>
      </c>
      <c r="G156" s="14">
        <f>SUM(G151:G155)</f>
        <v>0</v>
      </c>
      <c r="H156" s="113">
        <f t="shared" si="22"/>
        <v>0</v>
      </c>
      <c r="I156" s="6"/>
    </row>
    <row r="157" spans="1:257" s="3" customFormat="1" x14ac:dyDescent="0.2">
      <c r="A157" s="45"/>
      <c r="B157" s="45"/>
      <c r="D157" s="6"/>
      <c r="E157" s="6"/>
      <c r="F157" s="6"/>
      <c r="G157" s="6"/>
      <c r="H157" s="114"/>
      <c r="I157" s="6"/>
    </row>
    <row r="158" spans="1:257" s="3" customFormat="1" x14ac:dyDescent="0.2">
      <c r="A158" s="45"/>
      <c r="B158" s="45"/>
      <c r="D158" s="6"/>
      <c r="E158" s="6"/>
      <c r="F158" s="6"/>
      <c r="G158" s="6"/>
      <c r="H158" s="114"/>
      <c r="I158" s="6"/>
      <c r="O158" s="26"/>
    </row>
    <row r="159" spans="1:257" s="3" customFormat="1" ht="11.25" customHeight="1" x14ac:dyDescent="0.2">
      <c r="A159" s="44" t="s">
        <v>252</v>
      </c>
      <c r="B159" s="44"/>
      <c r="C159" s="44"/>
      <c r="D159" s="44"/>
      <c r="E159" s="44"/>
      <c r="F159" s="44"/>
      <c r="G159" s="44"/>
      <c r="H159" s="11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  <c r="FP159" s="44"/>
      <c r="FQ159" s="44"/>
      <c r="FR159" s="44"/>
      <c r="FS159" s="44"/>
      <c r="FT159" s="44"/>
      <c r="FU159" s="44"/>
      <c r="FV159" s="44"/>
      <c r="FW159" s="44"/>
      <c r="FX159" s="44"/>
      <c r="FY159" s="44"/>
      <c r="FZ159" s="44"/>
      <c r="GA159" s="44"/>
      <c r="GB159" s="44"/>
      <c r="GC159" s="44"/>
      <c r="GD159" s="44"/>
      <c r="GE159" s="44"/>
      <c r="GF159" s="44"/>
      <c r="GG159" s="44"/>
      <c r="GH159" s="44"/>
      <c r="GI159" s="44"/>
      <c r="GJ159" s="44"/>
      <c r="GK159" s="44"/>
      <c r="GL159" s="44"/>
      <c r="GM159" s="44"/>
      <c r="GN159" s="44"/>
      <c r="GO159" s="44"/>
      <c r="GP159" s="44"/>
      <c r="GQ159" s="44"/>
      <c r="GR159" s="44"/>
      <c r="GS159" s="44"/>
      <c r="GT159" s="44"/>
      <c r="GU159" s="44"/>
      <c r="GV159" s="44"/>
      <c r="GW159" s="44"/>
      <c r="GX159" s="44"/>
      <c r="GY159" s="44"/>
      <c r="GZ159" s="44"/>
      <c r="HA159" s="44"/>
      <c r="HB159" s="44"/>
      <c r="HC159" s="44"/>
      <c r="HD159" s="44"/>
      <c r="HE159" s="44"/>
      <c r="HF159" s="44"/>
      <c r="HG159" s="44"/>
      <c r="HH159" s="44"/>
      <c r="HI159" s="44"/>
      <c r="HJ159" s="44"/>
      <c r="HK159" s="44"/>
      <c r="HL159" s="44"/>
      <c r="HM159" s="44"/>
      <c r="HN159" s="44"/>
      <c r="HO159" s="44"/>
      <c r="HP159" s="44"/>
      <c r="HQ159" s="44"/>
      <c r="HR159" s="44"/>
      <c r="HS159" s="44"/>
      <c r="HT159" s="44"/>
      <c r="HU159" s="44"/>
      <c r="HV159" s="44"/>
      <c r="HW159" s="44"/>
      <c r="HX159" s="44"/>
      <c r="HY159" s="44"/>
      <c r="HZ159" s="44"/>
      <c r="IA159" s="44"/>
      <c r="IB159" s="44"/>
      <c r="IC159" s="44"/>
      <c r="ID159" s="44"/>
      <c r="IE159" s="44"/>
      <c r="IF159" s="44"/>
      <c r="IG159" s="44"/>
      <c r="IH159" s="44"/>
      <c r="II159" s="44"/>
      <c r="IJ159" s="44"/>
      <c r="IK159" s="44"/>
      <c r="IL159" s="44"/>
      <c r="IM159" s="44"/>
      <c r="IN159" s="44"/>
      <c r="IO159" s="44"/>
      <c r="IP159" s="44"/>
      <c r="IQ159" s="44"/>
      <c r="IR159" s="44"/>
      <c r="IS159" s="44"/>
      <c r="IT159" s="44"/>
      <c r="IU159" s="44"/>
      <c r="IV159" s="44"/>
      <c r="IW159" s="44"/>
    </row>
    <row r="160" spans="1:257" ht="12.45" customHeight="1" x14ac:dyDescent="0.2">
      <c r="A160" s="44" t="s">
        <v>248</v>
      </c>
      <c r="B160" s="44"/>
      <c r="C160" s="44"/>
      <c r="D160" s="44"/>
      <c r="E160" s="44"/>
      <c r="F160" s="44"/>
      <c r="G160" s="44"/>
      <c r="H160" s="11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  <c r="FP160" s="44"/>
      <c r="FQ160" s="44"/>
      <c r="FR160" s="44"/>
      <c r="FS160" s="44"/>
      <c r="FT160" s="44"/>
      <c r="FU160" s="44"/>
      <c r="FV160" s="44"/>
      <c r="FW160" s="44"/>
      <c r="FX160" s="44"/>
      <c r="FY160" s="44"/>
      <c r="FZ160" s="44"/>
      <c r="GA160" s="44"/>
      <c r="GB160" s="44"/>
      <c r="GC160" s="44"/>
      <c r="GD160" s="44"/>
      <c r="GE160" s="44"/>
      <c r="GF160" s="44"/>
      <c r="GG160" s="44"/>
      <c r="GH160" s="44"/>
      <c r="GI160" s="44"/>
      <c r="GJ160" s="44"/>
      <c r="GK160" s="44"/>
      <c r="GL160" s="44"/>
      <c r="GM160" s="44"/>
      <c r="GN160" s="44"/>
      <c r="GO160" s="44"/>
      <c r="GP160" s="44"/>
      <c r="GQ160" s="44"/>
      <c r="GR160" s="44"/>
      <c r="GS160" s="44"/>
      <c r="GT160" s="44"/>
      <c r="GU160" s="44"/>
      <c r="GV160" s="44"/>
      <c r="GW160" s="44"/>
      <c r="GX160" s="44"/>
      <c r="GY160" s="44"/>
      <c r="GZ160" s="44"/>
      <c r="HA160" s="44"/>
      <c r="HB160" s="44"/>
      <c r="HC160" s="44"/>
      <c r="HD160" s="44"/>
      <c r="HE160" s="44"/>
      <c r="HF160" s="44"/>
      <c r="HG160" s="44"/>
      <c r="HH160" s="44"/>
      <c r="HI160" s="44"/>
      <c r="HJ160" s="44"/>
      <c r="HK160" s="44"/>
      <c r="HL160" s="44"/>
      <c r="HM160" s="44"/>
      <c r="HN160" s="44"/>
      <c r="HO160" s="44"/>
      <c r="HP160" s="44"/>
      <c r="HQ160" s="44"/>
      <c r="HR160" s="44"/>
      <c r="HS160" s="44"/>
      <c r="HT160" s="44"/>
      <c r="HU160" s="44"/>
      <c r="HV160" s="44"/>
      <c r="HW160" s="44"/>
      <c r="HX160" s="44"/>
      <c r="HY160" s="44"/>
      <c r="HZ160" s="44"/>
      <c r="IA160" s="44"/>
      <c r="IB160" s="44"/>
      <c r="IC160" s="44"/>
      <c r="ID160" s="44"/>
      <c r="IE160" s="44"/>
      <c r="IF160" s="44"/>
      <c r="IG160" s="44"/>
      <c r="IH160" s="44"/>
      <c r="II160" s="44"/>
      <c r="IJ160" s="44"/>
      <c r="IK160" s="44"/>
      <c r="IL160" s="44"/>
      <c r="IM160" s="44"/>
      <c r="IN160" s="44"/>
      <c r="IO160" s="44"/>
      <c r="IP160" s="44"/>
      <c r="IQ160" s="44"/>
      <c r="IR160" s="44"/>
      <c r="IS160" s="44"/>
      <c r="IT160" s="44"/>
      <c r="IU160" s="44"/>
      <c r="IV160" s="44"/>
      <c r="IW160" s="44"/>
    </row>
    <row r="161" spans="1:15" s="1" customFormat="1" x14ac:dyDescent="0.2">
      <c r="A161" s="45" t="s">
        <v>51</v>
      </c>
      <c r="B161" s="45"/>
      <c r="D161" s="44"/>
      <c r="E161" s="5"/>
      <c r="F161" s="5"/>
      <c r="G161" s="5"/>
      <c r="H161" s="114"/>
      <c r="I161" s="5"/>
      <c r="L161" s="2"/>
      <c r="O161" s="26"/>
    </row>
    <row r="162" spans="1:15" x14ac:dyDescent="0.2">
      <c r="A162" s="47" t="s">
        <v>418</v>
      </c>
      <c r="B162" s="47"/>
      <c r="C162" s="8" t="s">
        <v>678</v>
      </c>
      <c r="D162" s="9">
        <v>0</v>
      </c>
      <c r="E162" s="9">
        <v>126</v>
      </c>
      <c r="F162" s="9">
        <f t="shared" ref="F162:F175" si="23">SUM(D162:E162)</f>
        <v>126</v>
      </c>
      <c r="G162" s="9">
        <v>126</v>
      </c>
      <c r="H162" s="113">
        <v>0</v>
      </c>
      <c r="I162" s="12" t="s">
        <v>350</v>
      </c>
      <c r="O162" s="26"/>
    </row>
    <row r="163" spans="1:15" ht="12" customHeight="1" x14ac:dyDescent="0.2">
      <c r="A163" s="46" t="s">
        <v>237</v>
      </c>
      <c r="B163" s="46" t="s">
        <v>237</v>
      </c>
      <c r="C163" s="8" t="s">
        <v>198</v>
      </c>
      <c r="D163" s="9">
        <v>2000</v>
      </c>
      <c r="E163" s="9"/>
      <c r="F163" s="9">
        <f t="shared" si="23"/>
        <v>2000</v>
      </c>
      <c r="G163" s="9">
        <v>1748</v>
      </c>
      <c r="H163" s="113">
        <f t="shared" si="22"/>
        <v>0.874</v>
      </c>
      <c r="I163" s="12" t="s">
        <v>350</v>
      </c>
      <c r="J163" s="10" t="s">
        <v>199</v>
      </c>
      <c r="O163" s="26"/>
    </row>
    <row r="164" spans="1:15" ht="12" customHeight="1" x14ac:dyDescent="0.2">
      <c r="A164" s="46" t="s">
        <v>237</v>
      </c>
      <c r="B164" s="46"/>
      <c r="C164" s="8" t="s">
        <v>200</v>
      </c>
      <c r="D164" s="9">
        <v>400</v>
      </c>
      <c r="E164" s="9"/>
      <c r="F164" s="9">
        <f t="shared" si="23"/>
        <v>400</v>
      </c>
      <c r="G164" s="9">
        <v>72</v>
      </c>
      <c r="H164" s="113">
        <f t="shared" si="22"/>
        <v>0.18</v>
      </c>
      <c r="I164" s="12" t="s">
        <v>350</v>
      </c>
      <c r="O164" s="26"/>
    </row>
    <row r="165" spans="1:15" ht="12" customHeight="1" x14ac:dyDescent="0.2">
      <c r="A165" s="46" t="s">
        <v>237</v>
      </c>
      <c r="B165" s="46"/>
      <c r="C165" s="8" t="s">
        <v>157</v>
      </c>
      <c r="D165" s="9">
        <v>9485</v>
      </c>
      <c r="E165" s="9"/>
      <c r="F165" s="9">
        <f t="shared" si="23"/>
        <v>9485</v>
      </c>
      <c r="G165" s="9">
        <v>9485</v>
      </c>
      <c r="H165" s="113">
        <f t="shared" si="22"/>
        <v>1</v>
      </c>
      <c r="I165" s="12" t="s">
        <v>350</v>
      </c>
      <c r="J165" s="10" t="s">
        <v>552</v>
      </c>
      <c r="O165" s="26"/>
    </row>
    <row r="166" spans="1:15" ht="12" customHeight="1" x14ac:dyDescent="0.2">
      <c r="A166" s="46" t="s">
        <v>237</v>
      </c>
      <c r="B166" s="46"/>
      <c r="C166" s="8" t="s">
        <v>625</v>
      </c>
      <c r="D166" s="9">
        <v>0</v>
      </c>
      <c r="E166" s="9"/>
      <c r="F166" s="9">
        <f t="shared" si="23"/>
        <v>0</v>
      </c>
      <c r="G166" s="9">
        <v>150</v>
      </c>
      <c r="H166" s="113">
        <v>0</v>
      </c>
      <c r="I166" s="12" t="s">
        <v>350</v>
      </c>
      <c r="O166" s="26"/>
    </row>
    <row r="167" spans="1:15" ht="12" customHeight="1" x14ac:dyDescent="0.2">
      <c r="A167" s="46" t="s">
        <v>364</v>
      </c>
      <c r="B167" s="46" t="s">
        <v>364</v>
      </c>
      <c r="C167" s="8" t="s">
        <v>267</v>
      </c>
      <c r="D167" s="9">
        <v>1600</v>
      </c>
      <c r="E167" s="9"/>
      <c r="F167" s="9">
        <f t="shared" si="23"/>
        <v>1600</v>
      </c>
      <c r="G167" s="9">
        <v>2997</v>
      </c>
      <c r="H167" s="113">
        <f t="shared" si="22"/>
        <v>1.8731249999999999</v>
      </c>
      <c r="I167" s="12" t="s">
        <v>350</v>
      </c>
      <c r="O167" s="26"/>
    </row>
    <row r="168" spans="1:15" ht="12" customHeight="1" x14ac:dyDescent="0.2">
      <c r="A168" s="46" t="s">
        <v>353</v>
      </c>
      <c r="B168" s="46" t="s">
        <v>353</v>
      </c>
      <c r="C168" s="8" t="s">
        <v>606</v>
      </c>
      <c r="D168" s="9">
        <v>3641</v>
      </c>
      <c r="E168" s="9"/>
      <c r="F168" s="9">
        <f t="shared" si="23"/>
        <v>3641</v>
      </c>
      <c r="G168" s="9">
        <v>4130</v>
      </c>
      <c r="H168" s="113">
        <f t="shared" si="22"/>
        <v>1.1343037627025543</v>
      </c>
      <c r="I168" s="12" t="s">
        <v>350</v>
      </c>
      <c r="J168" s="12"/>
      <c r="O168" s="26"/>
    </row>
    <row r="169" spans="1:15" ht="12" customHeight="1" x14ac:dyDescent="0.2">
      <c r="A169" s="46" t="s">
        <v>706</v>
      </c>
      <c r="B169" s="46"/>
      <c r="C169" s="8" t="s">
        <v>626</v>
      </c>
      <c r="D169" s="9">
        <v>0</v>
      </c>
      <c r="E169" s="9"/>
      <c r="F169" s="9">
        <f t="shared" si="23"/>
        <v>0</v>
      </c>
      <c r="G169" s="9">
        <v>113</v>
      </c>
      <c r="H169" s="113">
        <v>0</v>
      </c>
      <c r="I169" s="12" t="s">
        <v>350</v>
      </c>
      <c r="J169" s="12"/>
      <c r="O169" s="26"/>
    </row>
    <row r="170" spans="1:15" ht="12" customHeight="1" x14ac:dyDescent="0.2">
      <c r="A170" s="46" t="s">
        <v>416</v>
      </c>
      <c r="B170" s="46" t="s">
        <v>416</v>
      </c>
      <c r="C170" s="8" t="s">
        <v>326</v>
      </c>
      <c r="D170" s="9">
        <v>15</v>
      </c>
      <c r="E170" s="9"/>
      <c r="F170" s="9">
        <f t="shared" si="23"/>
        <v>15</v>
      </c>
      <c r="G170" s="9">
        <v>4</v>
      </c>
      <c r="H170" s="113">
        <f t="shared" si="22"/>
        <v>0.26666666666666666</v>
      </c>
      <c r="I170" s="12" t="s">
        <v>350</v>
      </c>
      <c r="O170" s="26"/>
    </row>
    <row r="171" spans="1:15" ht="12" customHeight="1" x14ac:dyDescent="0.2">
      <c r="A171" s="46" t="s">
        <v>424</v>
      </c>
      <c r="B171" s="46"/>
      <c r="C171" s="8" t="s">
        <v>656</v>
      </c>
      <c r="D171" s="9">
        <v>0</v>
      </c>
      <c r="E171" s="9"/>
      <c r="F171" s="9">
        <f t="shared" si="23"/>
        <v>0</v>
      </c>
      <c r="G171" s="9"/>
      <c r="H171" s="113">
        <v>0</v>
      </c>
      <c r="I171" s="12" t="s">
        <v>350</v>
      </c>
      <c r="O171" s="26"/>
    </row>
    <row r="172" spans="1:15" ht="12" customHeight="1" x14ac:dyDescent="0.2">
      <c r="A172" s="46" t="s">
        <v>653</v>
      </c>
      <c r="B172" s="46"/>
      <c r="C172" s="8" t="s">
        <v>654</v>
      </c>
      <c r="D172" s="9">
        <v>0</v>
      </c>
      <c r="E172" s="9"/>
      <c r="F172" s="9">
        <f t="shared" si="23"/>
        <v>0</v>
      </c>
      <c r="G172" s="9">
        <v>6</v>
      </c>
      <c r="H172" s="113">
        <v>0</v>
      </c>
      <c r="I172" s="12" t="s">
        <v>350</v>
      </c>
      <c r="O172" s="26"/>
    </row>
    <row r="173" spans="1:15" ht="12" customHeight="1" x14ac:dyDescent="0.2">
      <c r="A173" s="46" t="s">
        <v>628</v>
      </c>
      <c r="B173" s="46"/>
      <c r="C173" s="8" t="s">
        <v>629</v>
      </c>
      <c r="D173" s="9">
        <v>0</v>
      </c>
      <c r="E173" s="9"/>
      <c r="F173" s="9">
        <f t="shared" si="23"/>
        <v>0</v>
      </c>
      <c r="G173" s="9">
        <v>1052</v>
      </c>
      <c r="H173" s="113">
        <v>0</v>
      </c>
      <c r="I173" s="12" t="s">
        <v>350</v>
      </c>
      <c r="O173" s="26"/>
    </row>
    <row r="174" spans="1:15" ht="12" customHeight="1" x14ac:dyDescent="0.2">
      <c r="A174" s="46" t="s">
        <v>627</v>
      </c>
      <c r="B174" s="46"/>
      <c r="C174" s="8" t="s">
        <v>625</v>
      </c>
      <c r="D174" s="9">
        <v>0</v>
      </c>
      <c r="E174" s="9"/>
      <c r="F174" s="9">
        <f t="shared" si="23"/>
        <v>0</v>
      </c>
      <c r="G174" s="9">
        <v>101</v>
      </c>
      <c r="H174" s="113">
        <v>0</v>
      </c>
      <c r="I174" s="12" t="s">
        <v>350</v>
      </c>
      <c r="O174" s="26"/>
    </row>
    <row r="175" spans="1:15" ht="11.4" customHeight="1" x14ac:dyDescent="0.2">
      <c r="A175" s="47" t="s">
        <v>365</v>
      </c>
      <c r="B175" s="47" t="s">
        <v>365</v>
      </c>
      <c r="C175" s="8" t="s">
        <v>607</v>
      </c>
      <c r="D175" s="9">
        <v>178110</v>
      </c>
      <c r="E175" s="9"/>
      <c r="F175" s="9">
        <f t="shared" si="23"/>
        <v>178110</v>
      </c>
      <c r="G175" s="9">
        <v>178110</v>
      </c>
      <c r="H175" s="113">
        <f t="shared" si="22"/>
        <v>1</v>
      </c>
      <c r="I175" s="12" t="s">
        <v>351</v>
      </c>
      <c r="J175" s="10">
        <v>178110674</v>
      </c>
      <c r="K175" s="10" t="s">
        <v>586</v>
      </c>
      <c r="O175" s="26"/>
    </row>
    <row r="176" spans="1:15" s="3" customFormat="1" x14ac:dyDescent="0.2">
      <c r="A176" s="48"/>
      <c r="B176" s="48"/>
      <c r="C176" s="13" t="s">
        <v>63</v>
      </c>
      <c r="D176" s="14">
        <f t="shared" ref="D176:F176" si="24">SUM(D162:D175)</f>
        <v>195251</v>
      </c>
      <c r="E176" s="14">
        <f t="shared" si="24"/>
        <v>126</v>
      </c>
      <c r="F176" s="14">
        <f t="shared" si="24"/>
        <v>195377</v>
      </c>
      <c r="G176" s="14">
        <f>SUM(G162:G175)</f>
        <v>198094</v>
      </c>
      <c r="H176" s="113">
        <f t="shared" si="22"/>
        <v>1.0139064475347661</v>
      </c>
      <c r="I176" s="6"/>
      <c r="K176" s="3" t="s">
        <v>587</v>
      </c>
      <c r="M176" s="3">
        <v>14086</v>
      </c>
      <c r="O176" s="26"/>
    </row>
    <row r="177" spans="1:257" s="3" customFormat="1" x14ac:dyDescent="0.2">
      <c r="A177" s="45"/>
      <c r="B177" s="45"/>
      <c r="D177" s="6"/>
      <c r="E177" s="6"/>
      <c r="F177" s="6"/>
      <c r="G177" s="6"/>
      <c r="H177" s="114"/>
      <c r="I177" s="6"/>
      <c r="O177" s="26"/>
    </row>
    <row r="178" spans="1:257" s="1" customFormat="1" ht="30.75" customHeight="1" x14ac:dyDescent="0.2">
      <c r="A178" s="44"/>
      <c r="B178" s="44"/>
      <c r="D178" s="31" t="s">
        <v>599</v>
      </c>
      <c r="E178" s="31" t="s">
        <v>600</v>
      </c>
      <c r="F178" s="31" t="s">
        <v>601</v>
      </c>
      <c r="G178" s="31" t="s">
        <v>602</v>
      </c>
      <c r="H178" s="31" t="s">
        <v>603</v>
      </c>
      <c r="I178" s="90"/>
      <c r="K178" s="3"/>
      <c r="L178" s="3"/>
      <c r="M178" s="3"/>
      <c r="N178" s="2"/>
    </row>
    <row r="179" spans="1:257" s="3" customFormat="1" ht="11.25" customHeight="1" x14ac:dyDescent="0.2">
      <c r="A179" s="44" t="s">
        <v>252</v>
      </c>
      <c r="B179" s="44"/>
      <c r="C179" s="44"/>
      <c r="D179" s="44"/>
      <c r="E179" s="44"/>
      <c r="F179" s="44"/>
      <c r="G179" s="44"/>
      <c r="H179" s="114"/>
      <c r="I179" s="44"/>
      <c r="J179" s="44"/>
      <c r="K179" s="44" t="s">
        <v>588</v>
      </c>
      <c r="L179" s="44"/>
      <c r="M179" s="112" t="s">
        <v>589</v>
      </c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  <c r="FP179" s="44"/>
      <c r="FQ179" s="44"/>
      <c r="FR179" s="44"/>
      <c r="FS179" s="44"/>
      <c r="FT179" s="44"/>
      <c r="FU179" s="44"/>
      <c r="FV179" s="44"/>
      <c r="FW179" s="44"/>
      <c r="FX179" s="44"/>
      <c r="FY179" s="44"/>
      <c r="FZ179" s="44"/>
      <c r="GA179" s="44"/>
      <c r="GB179" s="44"/>
      <c r="GC179" s="44"/>
      <c r="GD179" s="44"/>
      <c r="GE179" s="44"/>
      <c r="GF179" s="44"/>
      <c r="GG179" s="44"/>
      <c r="GH179" s="44"/>
      <c r="GI179" s="44"/>
      <c r="GJ179" s="44"/>
      <c r="GK179" s="44"/>
      <c r="GL179" s="44"/>
      <c r="GM179" s="44"/>
      <c r="GN179" s="44"/>
      <c r="GO179" s="44"/>
      <c r="GP179" s="44"/>
      <c r="GQ179" s="44"/>
      <c r="GR179" s="44"/>
      <c r="GS179" s="44"/>
      <c r="GT179" s="44"/>
      <c r="GU179" s="44"/>
      <c r="GV179" s="44"/>
      <c r="GW179" s="44"/>
      <c r="GX179" s="44"/>
      <c r="GY179" s="44"/>
      <c r="GZ179" s="44"/>
      <c r="HA179" s="44"/>
      <c r="HB179" s="44"/>
      <c r="HC179" s="44"/>
      <c r="HD179" s="44"/>
      <c r="HE179" s="44"/>
      <c r="HF179" s="44"/>
      <c r="HG179" s="44"/>
      <c r="HH179" s="44"/>
      <c r="HI179" s="44"/>
      <c r="HJ179" s="44"/>
      <c r="HK179" s="44"/>
      <c r="HL179" s="44"/>
      <c r="HM179" s="44"/>
      <c r="HN179" s="44"/>
      <c r="HO179" s="44"/>
      <c r="HP179" s="44"/>
      <c r="HQ179" s="44"/>
      <c r="HR179" s="44"/>
      <c r="HS179" s="44"/>
      <c r="HT179" s="44"/>
      <c r="HU179" s="44"/>
      <c r="HV179" s="44"/>
      <c r="HW179" s="44"/>
      <c r="HX179" s="44"/>
      <c r="HY179" s="44"/>
      <c r="HZ179" s="44"/>
      <c r="IA179" s="44"/>
      <c r="IB179" s="44"/>
      <c r="IC179" s="44"/>
      <c r="ID179" s="44"/>
      <c r="IE179" s="44"/>
      <c r="IF179" s="44"/>
      <c r="IG179" s="44"/>
      <c r="IH179" s="44"/>
      <c r="II179" s="44"/>
      <c r="IJ179" s="44"/>
      <c r="IK179" s="44"/>
      <c r="IL179" s="44"/>
      <c r="IM179" s="44"/>
      <c r="IN179" s="44"/>
      <c r="IO179" s="44"/>
      <c r="IP179" s="44"/>
      <c r="IQ179" s="44"/>
      <c r="IR179" s="44"/>
      <c r="IS179" s="44"/>
      <c r="IT179" s="44"/>
      <c r="IU179" s="44"/>
      <c r="IV179" s="44"/>
      <c r="IW179" s="44"/>
    </row>
    <row r="180" spans="1:257" ht="12.45" customHeight="1" x14ac:dyDescent="0.2">
      <c r="A180" s="44" t="s">
        <v>248</v>
      </c>
      <c r="B180" s="44"/>
      <c r="C180" s="44"/>
      <c r="D180" s="44"/>
      <c r="E180" s="44"/>
      <c r="F180" s="44"/>
      <c r="G180" s="44"/>
      <c r="H180" s="11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  <c r="FP180" s="44"/>
      <c r="FQ180" s="44"/>
      <c r="FR180" s="44"/>
      <c r="FS180" s="44"/>
      <c r="FT180" s="44"/>
      <c r="FU180" s="44"/>
      <c r="FV180" s="44"/>
      <c r="FW180" s="44"/>
      <c r="FX180" s="44"/>
      <c r="FY180" s="44"/>
      <c r="FZ180" s="44"/>
      <c r="GA180" s="44"/>
      <c r="GB180" s="44"/>
      <c r="GC180" s="44"/>
      <c r="GD180" s="44"/>
      <c r="GE180" s="44"/>
      <c r="GF180" s="44"/>
      <c r="GG180" s="44"/>
      <c r="GH180" s="44"/>
      <c r="GI180" s="44"/>
      <c r="GJ180" s="44"/>
      <c r="GK180" s="44"/>
      <c r="GL180" s="44"/>
      <c r="GM180" s="44"/>
      <c r="GN180" s="44"/>
      <c r="GO180" s="44"/>
      <c r="GP180" s="44"/>
      <c r="GQ180" s="44"/>
      <c r="GR180" s="44"/>
      <c r="GS180" s="44"/>
      <c r="GT180" s="44"/>
      <c r="GU180" s="44"/>
      <c r="GV180" s="44"/>
      <c r="GW180" s="44"/>
      <c r="GX180" s="44"/>
      <c r="GY180" s="44"/>
      <c r="GZ180" s="44"/>
      <c r="HA180" s="44"/>
      <c r="HB180" s="44"/>
      <c r="HC180" s="44"/>
      <c r="HD180" s="44"/>
      <c r="HE180" s="44"/>
      <c r="HF180" s="44"/>
      <c r="HG180" s="44"/>
      <c r="HH180" s="44"/>
      <c r="HI180" s="44"/>
      <c r="HJ180" s="44"/>
      <c r="HK180" s="44"/>
      <c r="HL180" s="44"/>
      <c r="HM180" s="44"/>
      <c r="HN180" s="44"/>
      <c r="HO180" s="44"/>
      <c r="HP180" s="44"/>
      <c r="HQ180" s="44"/>
      <c r="HR180" s="44"/>
      <c r="HS180" s="44"/>
      <c r="HT180" s="44"/>
      <c r="HU180" s="44"/>
      <c r="HV180" s="44"/>
      <c r="HW180" s="44"/>
      <c r="HX180" s="44"/>
      <c r="HY180" s="44"/>
      <c r="HZ180" s="44"/>
      <c r="IA180" s="44"/>
      <c r="IB180" s="44"/>
      <c r="IC180" s="44"/>
      <c r="ID180" s="44"/>
      <c r="IE180" s="44"/>
      <c r="IF180" s="44"/>
      <c r="IG180" s="44"/>
      <c r="IH180" s="44"/>
      <c r="II180" s="44"/>
      <c r="IJ180" s="44"/>
      <c r="IK180" s="44"/>
      <c r="IL180" s="44"/>
      <c r="IM180" s="44"/>
      <c r="IN180" s="44"/>
      <c r="IO180" s="44"/>
      <c r="IP180" s="44"/>
      <c r="IQ180" s="44"/>
      <c r="IR180" s="44"/>
      <c r="IS180" s="44"/>
      <c r="IT180" s="44"/>
      <c r="IU180" s="44"/>
      <c r="IV180" s="44"/>
      <c r="IW180" s="44"/>
    </row>
    <row r="181" spans="1:257" s="3" customFormat="1" ht="12" customHeight="1" x14ac:dyDescent="0.2">
      <c r="A181" s="45" t="s">
        <v>53</v>
      </c>
      <c r="B181" s="45"/>
      <c r="D181" s="6"/>
      <c r="E181" s="6"/>
      <c r="F181" s="6"/>
      <c r="G181" s="6"/>
      <c r="H181" s="114"/>
      <c r="I181" s="6"/>
      <c r="K181" s="3" t="s">
        <v>604</v>
      </c>
      <c r="L181" s="2"/>
      <c r="M181" s="3">
        <v>119026</v>
      </c>
      <c r="O181" s="26"/>
    </row>
    <row r="182" spans="1:257" ht="11.1" customHeight="1" x14ac:dyDescent="0.2">
      <c r="A182" s="47" t="s">
        <v>417</v>
      </c>
      <c r="B182" s="47" t="s">
        <v>360</v>
      </c>
      <c r="C182" s="11" t="s">
        <v>298</v>
      </c>
      <c r="D182" s="9">
        <v>58020</v>
      </c>
      <c r="E182" s="9"/>
      <c r="F182" s="9">
        <f>SUM(D182:E182)</f>
        <v>58020</v>
      </c>
      <c r="G182" s="9">
        <v>52704</v>
      </c>
      <c r="H182" s="113">
        <f t="shared" si="22"/>
        <v>0.90837642192347468</v>
      </c>
      <c r="I182" s="12" t="s">
        <v>351</v>
      </c>
      <c r="O182" s="26"/>
    </row>
    <row r="183" spans="1:257" ht="11.1" customHeight="1" x14ac:dyDescent="0.2">
      <c r="A183" s="47" t="s">
        <v>360</v>
      </c>
      <c r="B183" s="47"/>
      <c r="C183" s="11" t="s">
        <v>446</v>
      </c>
      <c r="D183" s="9">
        <v>0</v>
      </c>
      <c r="E183" s="9">
        <v>12896</v>
      </c>
      <c r="F183" s="9">
        <f t="shared" ref="F183:F234" si="25">SUM(D183:E183)</f>
        <v>12896</v>
      </c>
      <c r="G183" s="9">
        <v>12896</v>
      </c>
      <c r="H183" s="113">
        <v>0</v>
      </c>
      <c r="I183" s="12" t="s">
        <v>351</v>
      </c>
      <c r="O183" s="26"/>
    </row>
    <row r="184" spans="1:257" s="12" customFormat="1" ht="11.1" customHeight="1" x14ac:dyDescent="0.2">
      <c r="A184" s="47" t="s">
        <v>233</v>
      </c>
      <c r="B184" s="47" t="s">
        <v>233</v>
      </c>
      <c r="C184" s="33" t="s">
        <v>409</v>
      </c>
      <c r="D184" s="9">
        <v>2612</v>
      </c>
      <c r="E184" s="9">
        <v>-88</v>
      </c>
      <c r="F184" s="9">
        <f t="shared" si="25"/>
        <v>2524</v>
      </c>
      <c r="G184" s="9">
        <v>2173</v>
      </c>
      <c r="H184" s="113">
        <f t="shared" si="22"/>
        <v>0.86093502377179076</v>
      </c>
      <c r="I184" s="12" t="s">
        <v>351</v>
      </c>
      <c r="M184" s="32"/>
    </row>
    <row r="185" spans="1:257" s="12" customFormat="1" ht="11.1" customHeight="1" x14ac:dyDescent="0.2">
      <c r="A185" s="47" t="s">
        <v>233</v>
      </c>
      <c r="B185" s="47"/>
      <c r="C185" s="33" t="s">
        <v>663</v>
      </c>
      <c r="D185" s="9">
        <v>0</v>
      </c>
      <c r="E185" s="9">
        <v>128</v>
      </c>
      <c r="F185" s="9">
        <f t="shared" si="25"/>
        <v>128</v>
      </c>
      <c r="G185" s="9">
        <v>128</v>
      </c>
      <c r="H185" s="113">
        <v>0</v>
      </c>
      <c r="I185" s="12" t="s">
        <v>350</v>
      </c>
      <c r="M185" s="32"/>
    </row>
    <row r="186" spans="1:257" s="12" customFormat="1" ht="11.1" customHeight="1" x14ac:dyDescent="0.2">
      <c r="A186" s="47" t="s">
        <v>661</v>
      </c>
      <c r="B186" s="47"/>
      <c r="C186" s="33" t="s">
        <v>662</v>
      </c>
      <c r="D186" s="9">
        <v>0</v>
      </c>
      <c r="E186" s="9">
        <v>1053</v>
      </c>
      <c r="F186" s="9">
        <f t="shared" si="25"/>
        <v>1053</v>
      </c>
      <c r="G186" s="9">
        <v>1053</v>
      </c>
      <c r="H186" s="113">
        <v>0</v>
      </c>
      <c r="I186" s="12" t="s">
        <v>350</v>
      </c>
      <c r="M186" s="32"/>
    </row>
    <row r="187" spans="1:257" s="12" customFormat="1" ht="11.1" customHeight="1" x14ac:dyDescent="0.2">
      <c r="A187" s="47" t="s">
        <v>296</v>
      </c>
      <c r="B187" s="47" t="s">
        <v>296</v>
      </c>
      <c r="C187" s="33" t="s">
        <v>555</v>
      </c>
      <c r="D187" s="9">
        <v>130</v>
      </c>
      <c r="E187" s="9"/>
      <c r="F187" s="9">
        <f t="shared" si="25"/>
        <v>130</v>
      </c>
      <c r="G187" s="9">
        <v>54</v>
      </c>
      <c r="H187" s="113">
        <f t="shared" si="22"/>
        <v>0.41538461538461541</v>
      </c>
      <c r="I187" s="12" t="s">
        <v>351</v>
      </c>
      <c r="J187" s="12" t="s">
        <v>453</v>
      </c>
      <c r="M187" s="32"/>
    </row>
    <row r="188" spans="1:257" s="12" customFormat="1" ht="11.1" customHeight="1" x14ac:dyDescent="0.2">
      <c r="A188" s="47" t="s">
        <v>659</v>
      </c>
      <c r="B188" s="47" t="s">
        <v>659</v>
      </c>
      <c r="C188" s="33" t="s">
        <v>660</v>
      </c>
      <c r="D188" s="9">
        <v>0</v>
      </c>
      <c r="E188" s="9">
        <v>77</v>
      </c>
      <c r="F188" s="9">
        <f t="shared" si="25"/>
        <v>77</v>
      </c>
      <c r="G188" s="9">
        <v>77</v>
      </c>
      <c r="H188" s="113">
        <v>0</v>
      </c>
      <c r="I188" s="12" t="s">
        <v>351</v>
      </c>
      <c r="M188" s="32"/>
    </row>
    <row r="189" spans="1:257" s="12" customFormat="1" ht="11.1" customHeight="1" x14ac:dyDescent="0.2">
      <c r="A189" s="47" t="s">
        <v>697</v>
      </c>
      <c r="B189" s="47"/>
      <c r="C189" s="33" t="s">
        <v>160</v>
      </c>
      <c r="D189" s="9">
        <v>0</v>
      </c>
      <c r="E189" s="9">
        <v>7</v>
      </c>
      <c r="F189" s="9">
        <f t="shared" si="25"/>
        <v>7</v>
      </c>
      <c r="G189" s="9">
        <v>7</v>
      </c>
      <c r="H189" s="113">
        <v>0</v>
      </c>
      <c r="I189" s="12" t="s">
        <v>351</v>
      </c>
      <c r="M189" s="32"/>
    </row>
    <row r="190" spans="1:257" s="12" customFormat="1" ht="11.1" customHeight="1" x14ac:dyDescent="0.2">
      <c r="A190" s="47" t="s">
        <v>358</v>
      </c>
      <c r="B190" s="47" t="s">
        <v>358</v>
      </c>
      <c r="C190" s="33" t="s">
        <v>156</v>
      </c>
      <c r="D190" s="9">
        <v>400</v>
      </c>
      <c r="E190" s="9"/>
      <c r="F190" s="9">
        <f t="shared" si="25"/>
        <v>400</v>
      </c>
      <c r="G190" s="9"/>
      <c r="H190" s="113">
        <f t="shared" si="22"/>
        <v>0</v>
      </c>
      <c r="I190" s="12" t="s">
        <v>351</v>
      </c>
      <c r="M190" s="32"/>
    </row>
    <row r="191" spans="1:257" s="12" customFormat="1" ht="11.1" customHeight="1" x14ac:dyDescent="0.2">
      <c r="A191" s="47" t="s">
        <v>358</v>
      </c>
      <c r="B191" s="47"/>
      <c r="C191" s="33" t="s">
        <v>308</v>
      </c>
      <c r="D191" s="9">
        <v>100</v>
      </c>
      <c r="E191" s="9"/>
      <c r="F191" s="9">
        <f t="shared" si="25"/>
        <v>100</v>
      </c>
      <c r="G191" s="9"/>
      <c r="H191" s="113">
        <f t="shared" si="22"/>
        <v>0</v>
      </c>
      <c r="I191" s="12" t="s">
        <v>351</v>
      </c>
      <c r="M191" s="32"/>
    </row>
    <row r="192" spans="1:257" s="12" customFormat="1" ht="11.1" customHeight="1" x14ac:dyDescent="0.2">
      <c r="A192" s="47" t="s">
        <v>738</v>
      </c>
      <c r="B192" s="47"/>
      <c r="C192" s="33" t="s">
        <v>396</v>
      </c>
      <c r="D192" s="9">
        <v>860</v>
      </c>
      <c r="E192" s="9"/>
      <c r="F192" s="9">
        <f t="shared" si="25"/>
        <v>860</v>
      </c>
      <c r="G192" s="9">
        <v>644</v>
      </c>
      <c r="H192" s="113">
        <f t="shared" si="22"/>
        <v>0.74883720930232556</v>
      </c>
      <c r="I192" s="12" t="s">
        <v>351</v>
      </c>
      <c r="J192" s="12" t="s">
        <v>553</v>
      </c>
      <c r="M192" s="32"/>
    </row>
    <row r="193" spans="1:15" s="12" customFormat="1" ht="11.1" customHeight="1" x14ac:dyDescent="0.2">
      <c r="A193" s="47" t="s">
        <v>738</v>
      </c>
      <c r="B193" s="47"/>
      <c r="C193" s="33" t="s">
        <v>397</v>
      </c>
      <c r="D193" s="9">
        <v>260</v>
      </c>
      <c r="E193" s="9"/>
      <c r="F193" s="9">
        <f t="shared" si="25"/>
        <v>260</v>
      </c>
      <c r="G193" s="9">
        <v>236</v>
      </c>
      <c r="H193" s="113">
        <f t="shared" si="22"/>
        <v>0.90769230769230769</v>
      </c>
      <c r="I193" s="12" t="s">
        <v>351</v>
      </c>
      <c r="J193" s="12" t="s">
        <v>554</v>
      </c>
      <c r="M193" s="32"/>
    </row>
    <row r="194" spans="1:15" s="12" customFormat="1" ht="11.1" customHeight="1" x14ac:dyDescent="0.2">
      <c r="A194" s="47" t="s">
        <v>358</v>
      </c>
      <c r="B194" s="47"/>
      <c r="C194" s="33" t="s">
        <v>85</v>
      </c>
      <c r="D194" s="9">
        <v>600</v>
      </c>
      <c r="E194" s="9">
        <v>-301</v>
      </c>
      <c r="F194" s="9">
        <f t="shared" si="25"/>
        <v>299</v>
      </c>
      <c r="G194" s="9"/>
      <c r="H194" s="113">
        <f t="shared" si="22"/>
        <v>0</v>
      </c>
      <c r="I194" s="12" t="s">
        <v>351</v>
      </c>
      <c r="M194" s="32"/>
    </row>
    <row r="195" spans="1:15" s="12" customFormat="1" ht="11.1" customHeight="1" x14ac:dyDescent="0.2">
      <c r="A195" s="47" t="s">
        <v>234</v>
      </c>
      <c r="B195" s="47" t="s">
        <v>234</v>
      </c>
      <c r="C195" s="33" t="s">
        <v>96</v>
      </c>
      <c r="D195" s="9">
        <v>721</v>
      </c>
      <c r="E195" s="9">
        <v>163</v>
      </c>
      <c r="F195" s="9">
        <f t="shared" si="25"/>
        <v>884</v>
      </c>
      <c r="G195" s="9">
        <v>636</v>
      </c>
      <c r="H195" s="113">
        <f t="shared" si="22"/>
        <v>0.71945701357466063</v>
      </c>
      <c r="I195" s="12" t="s">
        <v>351</v>
      </c>
      <c r="M195" s="32"/>
    </row>
    <row r="196" spans="1:15" s="12" customFormat="1" ht="11.1" customHeight="1" x14ac:dyDescent="0.2">
      <c r="A196" s="47" t="s">
        <v>234</v>
      </c>
      <c r="B196" s="47"/>
      <c r="C196" s="33" t="s">
        <v>658</v>
      </c>
      <c r="D196" s="9">
        <v>0</v>
      </c>
      <c r="E196" s="9"/>
      <c r="F196" s="9">
        <f t="shared" si="25"/>
        <v>0</v>
      </c>
      <c r="G196" s="9">
        <v>20</v>
      </c>
      <c r="H196" s="113">
        <v>0</v>
      </c>
      <c r="I196" s="12" t="s">
        <v>350</v>
      </c>
      <c r="M196" s="32"/>
    </row>
    <row r="197" spans="1:15" s="12" customFormat="1" ht="11.1" customHeight="1" x14ac:dyDescent="0.2">
      <c r="A197" s="47" t="s">
        <v>295</v>
      </c>
      <c r="B197" s="47"/>
      <c r="C197" s="33" t="s">
        <v>556</v>
      </c>
      <c r="D197" s="9">
        <v>20</v>
      </c>
      <c r="E197" s="9">
        <v>20</v>
      </c>
      <c r="F197" s="9">
        <f t="shared" si="25"/>
        <v>40</v>
      </c>
      <c r="G197" s="9">
        <v>8</v>
      </c>
      <c r="H197" s="113">
        <f t="shared" si="22"/>
        <v>0.2</v>
      </c>
      <c r="I197" s="12" t="s">
        <v>351</v>
      </c>
      <c r="M197" s="32"/>
    </row>
    <row r="198" spans="1:15" s="12" customFormat="1" ht="11.1" customHeight="1" x14ac:dyDescent="0.2">
      <c r="A198" s="47" t="s">
        <v>363</v>
      </c>
      <c r="B198" s="47" t="s">
        <v>363</v>
      </c>
      <c r="C198" s="33" t="s">
        <v>204</v>
      </c>
      <c r="D198" s="9">
        <v>100</v>
      </c>
      <c r="E198" s="9"/>
      <c r="F198" s="9">
        <f t="shared" si="25"/>
        <v>100</v>
      </c>
      <c r="G198" s="9"/>
      <c r="H198" s="113">
        <f t="shared" si="22"/>
        <v>0</v>
      </c>
      <c r="I198" s="12" t="s">
        <v>351</v>
      </c>
      <c r="M198" s="32"/>
    </row>
    <row r="199" spans="1:15" s="12" customFormat="1" ht="11.1" customHeight="1" x14ac:dyDescent="0.2">
      <c r="A199" s="47" t="s">
        <v>363</v>
      </c>
      <c r="B199" s="47"/>
      <c r="C199" s="33" t="s">
        <v>348</v>
      </c>
      <c r="D199" s="9">
        <v>1000</v>
      </c>
      <c r="E199" s="9"/>
      <c r="F199" s="9">
        <f t="shared" si="25"/>
        <v>1000</v>
      </c>
      <c r="G199" s="9">
        <v>25</v>
      </c>
      <c r="H199" s="113">
        <f t="shared" si="22"/>
        <v>2.5000000000000001E-2</v>
      </c>
      <c r="I199" s="12" t="s">
        <v>351</v>
      </c>
      <c r="M199" s="32"/>
    </row>
    <row r="200" spans="1:15" s="12" customFormat="1" ht="11.1" customHeight="1" x14ac:dyDescent="0.2">
      <c r="A200" s="47" t="s">
        <v>363</v>
      </c>
      <c r="B200" s="47"/>
      <c r="C200" s="33" t="s">
        <v>66</v>
      </c>
      <c r="D200" s="9">
        <v>700</v>
      </c>
      <c r="E200" s="9"/>
      <c r="F200" s="9">
        <f t="shared" si="25"/>
        <v>700</v>
      </c>
      <c r="G200" s="9">
        <v>1559</v>
      </c>
      <c r="H200" s="113">
        <f t="shared" si="22"/>
        <v>2.2271428571428573</v>
      </c>
      <c r="I200" s="12" t="s">
        <v>351</v>
      </c>
      <c r="M200" s="32"/>
    </row>
    <row r="201" spans="1:15" s="12" customFormat="1" ht="11.1" customHeight="1" x14ac:dyDescent="0.2">
      <c r="A201" s="47" t="s">
        <v>363</v>
      </c>
      <c r="B201" s="47"/>
      <c r="C201" s="33" t="s">
        <v>88</v>
      </c>
      <c r="D201" s="9">
        <v>80</v>
      </c>
      <c r="E201" s="9"/>
      <c r="F201" s="9">
        <f t="shared" si="25"/>
        <v>80</v>
      </c>
      <c r="G201" s="9"/>
      <c r="H201" s="113">
        <f t="shared" si="22"/>
        <v>0</v>
      </c>
      <c r="I201" s="12" t="s">
        <v>351</v>
      </c>
      <c r="M201" s="32"/>
    </row>
    <row r="202" spans="1:15" s="12" customFormat="1" ht="11.1" customHeight="1" x14ac:dyDescent="0.2">
      <c r="A202" s="47" t="s">
        <v>363</v>
      </c>
      <c r="B202" s="47"/>
      <c r="C202" s="33" t="s">
        <v>483</v>
      </c>
      <c r="D202" s="9">
        <v>400</v>
      </c>
      <c r="E202" s="9"/>
      <c r="F202" s="9">
        <f t="shared" si="25"/>
        <v>400</v>
      </c>
      <c r="G202" s="9">
        <v>269</v>
      </c>
      <c r="H202" s="113">
        <f t="shared" si="22"/>
        <v>0.67249999999999999</v>
      </c>
      <c r="I202" s="12" t="s">
        <v>351</v>
      </c>
      <c r="M202" s="32"/>
    </row>
    <row r="203" spans="1:15" ht="11.1" customHeight="1" x14ac:dyDescent="0.2">
      <c r="A203" s="47" t="s">
        <v>243</v>
      </c>
      <c r="B203" s="47" t="s">
        <v>243</v>
      </c>
      <c r="C203" s="8" t="s">
        <v>119</v>
      </c>
      <c r="D203" s="9">
        <v>255</v>
      </c>
      <c r="E203" s="9"/>
      <c r="F203" s="9">
        <f t="shared" si="25"/>
        <v>255</v>
      </c>
      <c r="G203" s="9">
        <v>297</v>
      </c>
      <c r="H203" s="113">
        <f t="shared" si="22"/>
        <v>1.1647058823529413</v>
      </c>
      <c r="I203" s="12" t="s">
        <v>351</v>
      </c>
      <c r="J203" s="10" t="s">
        <v>565</v>
      </c>
      <c r="O203" s="26"/>
    </row>
    <row r="204" spans="1:15" ht="11.1" customHeight="1" x14ac:dyDescent="0.2">
      <c r="A204" s="47" t="s">
        <v>243</v>
      </c>
      <c r="B204" s="47"/>
      <c r="C204" s="8" t="s">
        <v>527</v>
      </c>
      <c r="D204" s="9">
        <v>240</v>
      </c>
      <c r="E204" s="9"/>
      <c r="F204" s="9">
        <f t="shared" si="25"/>
        <v>240</v>
      </c>
      <c r="G204" s="9">
        <v>323</v>
      </c>
      <c r="H204" s="113">
        <f t="shared" si="22"/>
        <v>1.3458333333333334</v>
      </c>
      <c r="I204" s="12" t="s">
        <v>351</v>
      </c>
      <c r="J204" s="10" t="s">
        <v>564</v>
      </c>
      <c r="O204" s="26"/>
    </row>
    <row r="205" spans="1:15" ht="11.1" customHeight="1" x14ac:dyDescent="0.2">
      <c r="A205" s="47" t="s">
        <v>243</v>
      </c>
      <c r="B205" s="47"/>
      <c r="C205" s="8" t="s">
        <v>303</v>
      </c>
      <c r="D205" s="9">
        <v>500</v>
      </c>
      <c r="E205" s="9"/>
      <c r="F205" s="9">
        <f t="shared" si="25"/>
        <v>500</v>
      </c>
      <c r="G205" s="9">
        <v>520</v>
      </c>
      <c r="H205" s="113">
        <f t="shared" si="22"/>
        <v>1.04</v>
      </c>
      <c r="I205" s="12" t="s">
        <v>351</v>
      </c>
      <c r="J205" s="10" t="s">
        <v>404</v>
      </c>
      <c r="O205" s="26"/>
    </row>
    <row r="206" spans="1:15" s="12" customFormat="1" ht="11.1" customHeight="1" x14ac:dyDescent="0.2">
      <c r="A206" s="47" t="s">
        <v>239</v>
      </c>
      <c r="B206" s="47" t="s">
        <v>239</v>
      </c>
      <c r="C206" s="33" t="s">
        <v>225</v>
      </c>
      <c r="D206" s="9">
        <v>100</v>
      </c>
      <c r="E206" s="9"/>
      <c r="F206" s="9">
        <f t="shared" si="25"/>
        <v>100</v>
      </c>
      <c r="G206" s="9">
        <v>143</v>
      </c>
      <c r="H206" s="113">
        <f t="shared" si="22"/>
        <v>1.43</v>
      </c>
      <c r="I206" s="12" t="s">
        <v>351</v>
      </c>
      <c r="M206" s="32"/>
    </row>
    <row r="207" spans="1:15" s="12" customFormat="1" ht="11.1" customHeight="1" x14ac:dyDescent="0.2">
      <c r="A207" s="47" t="s">
        <v>239</v>
      </c>
      <c r="B207" s="47"/>
      <c r="C207" s="33" t="s">
        <v>59</v>
      </c>
      <c r="D207" s="9">
        <v>30</v>
      </c>
      <c r="E207" s="9"/>
      <c r="F207" s="9">
        <f t="shared" si="25"/>
        <v>30</v>
      </c>
      <c r="G207" s="9">
        <v>12</v>
      </c>
      <c r="H207" s="113">
        <f t="shared" si="22"/>
        <v>0.4</v>
      </c>
      <c r="I207" s="12" t="s">
        <v>351</v>
      </c>
      <c r="M207" s="32"/>
    </row>
    <row r="208" spans="1:15" ht="11.1" customHeight="1" x14ac:dyDescent="0.2">
      <c r="A208" s="47" t="s">
        <v>239</v>
      </c>
      <c r="B208" s="47"/>
      <c r="C208" s="8" t="s">
        <v>120</v>
      </c>
      <c r="D208" s="9">
        <v>100</v>
      </c>
      <c r="E208" s="9"/>
      <c r="F208" s="9">
        <f t="shared" si="25"/>
        <v>100</v>
      </c>
      <c r="G208" s="9">
        <v>402</v>
      </c>
      <c r="H208" s="113">
        <f t="shared" si="22"/>
        <v>4.0199999999999996</v>
      </c>
      <c r="I208" s="12" t="s">
        <v>351</v>
      </c>
      <c r="J208" s="10" t="s">
        <v>150</v>
      </c>
      <c r="O208" s="26"/>
    </row>
    <row r="209" spans="1:15" ht="11.1" customHeight="1" x14ac:dyDescent="0.2">
      <c r="A209" s="47" t="s">
        <v>359</v>
      </c>
      <c r="B209" s="47" t="s">
        <v>359</v>
      </c>
      <c r="C209" s="8" t="s">
        <v>385</v>
      </c>
      <c r="D209" s="9">
        <v>70</v>
      </c>
      <c r="E209" s="9"/>
      <c r="F209" s="9">
        <f t="shared" si="25"/>
        <v>70</v>
      </c>
      <c r="G209" s="9">
        <v>40</v>
      </c>
      <c r="H209" s="113">
        <f t="shared" si="22"/>
        <v>0.5714285714285714</v>
      </c>
      <c r="I209" s="12" t="s">
        <v>351</v>
      </c>
      <c r="O209" s="26"/>
    </row>
    <row r="210" spans="1:15" ht="11.1" customHeight="1" x14ac:dyDescent="0.2">
      <c r="A210" s="47" t="s">
        <v>359</v>
      </c>
      <c r="B210" s="47"/>
      <c r="C210" s="8" t="s">
        <v>83</v>
      </c>
      <c r="D210" s="9">
        <v>50</v>
      </c>
      <c r="E210" s="9"/>
      <c r="F210" s="9">
        <f t="shared" si="25"/>
        <v>50</v>
      </c>
      <c r="G210" s="9"/>
      <c r="H210" s="113">
        <f t="shared" si="22"/>
        <v>0</v>
      </c>
      <c r="I210" s="12" t="s">
        <v>351</v>
      </c>
      <c r="O210" s="26"/>
    </row>
    <row r="211" spans="1:15" ht="11.1" customHeight="1" x14ac:dyDescent="0.2">
      <c r="A211" s="47" t="s">
        <v>366</v>
      </c>
      <c r="B211" s="47" t="s">
        <v>366</v>
      </c>
      <c r="C211" s="8" t="s">
        <v>327</v>
      </c>
      <c r="D211" s="9">
        <v>2</v>
      </c>
      <c r="E211" s="9"/>
      <c r="F211" s="9">
        <f t="shared" si="25"/>
        <v>2</v>
      </c>
      <c r="G211" s="9">
        <v>3</v>
      </c>
      <c r="H211" s="113">
        <f t="shared" si="22"/>
        <v>1.5</v>
      </c>
      <c r="I211" s="12" t="s">
        <v>351</v>
      </c>
      <c r="O211" s="26"/>
    </row>
    <row r="212" spans="1:15" ht="11.1" customHeight="1" x14ac:dyDescent="0.2">
      <c r="A212" s="47" t="s">
        <v>242</v>
      </c>
      <c r="B212" s="47" t="s">
        <v>242</v>
      </c>
      <c r="C212" s="8" t="s">
        <v>121</v>
      </c>
      <c r="D212" s="9">
        <v>200</v>
      </c>
      <c r="E212" s="9"/>
      <c r="F212" s="9">
        <f t="shared" si="25"/>
        <v>200</v>
      </c>
      <c r="G212" s="9"/>
      <c r="H212" s="113">
        <f t="shared" si="22"/>
        <v>0</v>
      </c>
      <c r="I212" s="12" t="s">
        <v>351</v>
      </c>
      <c r="J212" s="12" t="s">
        <v>309</v>
      </c>
      <c r="O212" s="26"/>
    </row>
    <row r="213" spans="1:15" ht="11.1" customHeight="1" x14ac:dyDescent="0.2">
      <c r="A213" s="47" t="s">
        <v>246</v>
      </c>
      <c r="B213" s="47" t="s">
        <v>246</v>
      </c>
      <c r="C213" s="8" t="s">
        <v>270</v>
      </c>
      <c r="D213" s="9">
        <v>1600</v>
      </c>
      <c r="E213" s="9"/>
      <c r="F213" s="9">
        <f t="shared" si="25"/>
        <v>1600</v>
      </c>
      <c r="G213" s="9">
        <v>1552</v>
      </c>
      <c r="H213" s="113">
        <f t="shared" si="22"/>
        <v>0.97</v>
      </c>
      <c r="I213" s="12" t="s">
        <v>351</v>
      </c>
      <c r="J213" s="12"/>
      <c r="O213" s="26"/>
    </row>
    <row r="214" spans="1:15" ht="11.1" customHeight="1" x14ac:dyDescent="0.2">
      <c r="A214" s="47" t="s">
        <v>240</v>
      </c>
      <c r="B214" s="47" t="s">
        <v>240</v>
      </c>
      <c r="C214" s="8" t="s">
        <v>122</v>
      </c>
      <c r="D214" s="9">
        <v>10</v>
      </c>
      <c r="E214" s="9"/>
      <c r="F214" s="9">
        <f t="shared" si="25"/>
        <v>10</v>
      </c>
      <c r="G214" s="9">
        <v>1</v>
      </c>
      <c r="H214" s="113">
        <f t="shared" si="22"/>
        <v>0.1</v>
      </c>
      <c r="I214" s="12" t="s">
        <v>351</v>
      </c>
      <c r="O214" s="26"/>
    </row>
    <row r="215" spans="1:15" ht="11.1" customHeight="1" x14ac:dyDescent="0.2">
      <c r="A215" s="47" t="s">
        <v>240</v>
      </c>
      <c r="B215" s="47"/>
      <c r="C215" s="8" t="s">
        <v>151</v>
      </c>
      <c r="D215" s="9">
        <v>550</v>
      </c>
      <c r="E215" s="9"/>
      <c r="F215" s="9">
        <f t="shared" si="25"/>
        <v>550</v>
      </c>
      <c r="G215" s="9">
        <v>421</v>
      </c>
      <c r="H215" s="113">
        <f t="shared" si="22"/>
        <v>0.7654545454545455</v>
      </c>
      <c r="I215" s="12" t="s">
        <v>351</v>
      </c>
      <c r="J215" s="12"/>
      <c r="K215" s="12"/>
      <c r="O215" s="26"/>
    </row>
    <row r="216" spans="1:15" ht="11.1" customHeight="1" x14ac:dyDescent="0.2">
      <c r="A216" s="47" t="s">
        <v>240</v>
      </c>
      <c r="B216" s="47"/>
      <c r="C216" s="8" t="s">
        <v>489</v>
      </c>
      <c r="D216" s="9">
        <v>150</v>
      </c>
      <c r="E216" s="9"/>
      <c r="F216" s="9">
        <f t="shared" si="25"/>
        <v>150</v>
      </c>
      <c r="G216" s="9">
        <v>103</v>
      </c>
      <c r="H216" s="113">
        <f t="shared" si="22"/>
        <v>0.68666666666666665</v>
      </c>
      <c r="I216" s="12" t="s">
        <v>351</v>
      </c>
      <c r="J216" s="12"/>
      <c r="K216" s="12"/>
      <c r="O216" s="26"/>
    </row>
    <row r="217" spans="1:15" ht="11.1" customHeight="1" x14ac:dyDescent="0.2">
      <c r="A217" s="47" t="s">
        <v>240</v>
      </c>
      <c r="B217" s="47"/>
      <c r="C217" s="8" t="s">
        <v>484</v>
      </c>
      <c r="D217" s="9">
        <v>90</v>
      </c>
      <c r="E217" s="9"/>
      <c r="F217" s="9">
        <f t="shared" si="25"/>
        <v>90</v>
      </c>
      <c r="G217" s="9">
        <v>98</v>
      </c>
      <c r="H217" s="113">
        <f t="shared" si="22"/>
        <v>1.0888888888888888</v>
      </c>
      <c r="I217" s="12" t="s">
        <v>351</v>
      </c>
      <c r="J217" s="12"/>
      <c r="K217" s="12"/>
      <c r="O217" s="26"/>
    </row>
    <row r="218" spans="1:15" ht="11.1" customHeight="1" x14ac:dyDescent="0.2">
      <c r="A218" s="47" t="s">
        <v>240</v>
      </c>
      <c r="B218" s="47" t="s">
        <v>240</v>
      </c>
      <c r="C218" s="8" t="s">
        <v>467</v>
      </c>
      <c r="D218" s="9">
        <v>10</v>
      </c>
      <c r="E218" s="9"/>
      <c r="F218" s="9">
        <f t="shared" si="25"/>
        <v>10</v>
      </c>
      <c r="G218" s="9">
        <v>8</v>
      </c>
      <c r="H218" s="113">
        <f t="shared" si="22"/>
        <v>0.8</v>
      </c>
      <c r="I218" s="12" t="s">
        <v>351</v>
      </c>
      <c r="J218" s="12"/>
      <c r="K218" s="12"/>
      <c r="O218" s="26"/>
    </row>
    <row r="219" spans="1:15" ht="11.1" customHeight="1" x14ac:dyDescent="0.2">
      <c r="A219" s="47" t="s">
        <v>240</v>
      </c>
      <c r="B219" s="47"/>
      <c r="C219" s="8" t="s">
        <v>468</v>
      </c>
      <c r="D219" s="9">
        <v>45</v>
      </c>
      <c r="E219" s="9"/>
      <c r="F219" s="9">
        <f t="shared" si="25"/>
        <v>45</v>
      </c>
      <c r="G219" s="9">
        <v>43</v>
      </c>
      <c r="H219" s="113">
        <f t="shared" si="22"/>
        <v>0.9555555555555556</v>
      </c>
      <c r="I219" s="12" t="s">
        <v>351</v>
      </c>
      <c r="J219" s="12"/>
      <c r="K219" s="12"/>
      <c r="O219" s="26"/>
    </row>
    <row r="220" spans="1:15" ht="11.1" customHeight="1" x14ac:dyDescent="0.2">
      <c r="A220" s="47" t="s">
        <v>707</v>
      </c>
      <c r="B220" s="47"/>
      <c r="C220" s="8" t="s">
        <v>477</v>
      </c>
      <c r="D220" s="9">
        <v>180</v>
      </c>
      <c r="E220" s="9"/>
      <c r="F220" s="9">
        <f t="shared" si="25"/>
        <v>180</v>
      </c>
      <c r="G220" s="9">
        <v>180</v>
      </c>
      <c r="H220" s="113">
        <f t="shared" si="22"/>
        <v>1</v>
      </c>
      <c r="I220" s="12" t="s">
        <v>351</v>
      </c>
      <c r="J220" s="12" t="s">
        <v>580</v>
      </c>
      <c r="K220" s="12"/>
      <c r="O220" s="26"/>
    </row>
    <row r="221" spans="1:15" ht="11.1" customHeight="1" x14ac:dyDescent="0.2">
      <c r="A221" s="47" t="s">
        <v>240</v>
      </c>
      <c r="B221" s="47"/>
      <c r="C221" s="8" t="s">
        <v>189</v>
      </c>
      <c r="D221" s="9">
        <v>2100</v>
      </c>
      <c r="E221" s="9"/>
      <c r="F221" s="9">
        <f t="shared" si="25"/>
        <v>2100</v>
      </c>
      <c r="G221" s="9">
        <v>1693</v>
      </c>
      <c r="H221" s="113">
        <f t="shared" si="22"/>
        <v>0.80619047619047624</v>
      </c>
      <c r="I221" s="12" t="s">
        <v>351</v>
      </c>
      <c r="J221" s="10" t="s">
        <v>277</v>
      </c>
      <c r="O221" s="26"/>
    </row>
    <row r="222" spans="1:15" ht="11.1" customHeight="1" x14ac:dyDescent="0.2">
      <c r="A222" s="47" t="s">
        <v>240</v>
      </c>
      <c r="B222" s="47"/>
      <c r="C222" s="8" t="s">
        <v>271</v>
      </c>
      <c r="D222" s="9">
        <v>150</v>
      </c>
      <c r="E222" s="9"/>
      <c r="F222" s="9">
        <f t="shared" si="25"/>
        <v>150</v>
      </c>
      <c r="G222" s="9">
        <v>7</v>
      </c>
      <c r="H222" s="113">
        <f t="shared" si="22"/>
        <v>4.6666666666666669E-2</v>
      </c>
      <c r="I222" s="12" t="s">
        <v>351</v>
      </c>
      <c r="O222" s="26"/>
    </row>
    <row r="223" spans="1:15" ht="11.1" customHeight="1" x14ac:dyDescent="0.2">
      <c r="A223" s="47" t="s">
        <v>240</v>
      </c>
      <c r="B223" s="47"/>
      <c r="C223" s="8" t="s">
        <v>226</v>
      </c>
      <c r="D223" s="9">
        <v>4000</v>
      </c>
      <c r="E223" s="9"/>
      <c r="F223" s="9">
        <f t="shared" si="25"/>
        <v>4000</v>
      </c>
      <c r="G223" s="9">
        <v>2701</v>
      </c>
      <c r="H223" s="113">
        <f t="shared" si="22"/>
        <v>0.67525000000000002</v>
      </c>
      <c r="I223" s="12" t="s">
        <v>351</v>
      </c>
      <c r="J223" s="12"/>
      <c r="O223" s="26"/>
    </row>
    <row r="224" spans="1:15" ht="11.1" customHeight="1" x14ac:dyDescent="0.2">
      <c r="A224" s="47" t="s">
        <v>240</v>
      </c>
      <c r="B224" s="47"/>
      <c r="C224" s="8" t="s">
        <v>405</v>
      </c>
      <c r="D224" s="9">
        <v>600</v>
      </c>
      <c r="E224" s="9"/>
      <c r="F224" s="9">
        <f t="shared" si="25"/>
        <v>600</v>
      </c>
      <c r="G224" s="9">
        <v>600</v>
      </c>
      <c r="H224" s="113">
        <f t="shared" si="22"/>
        <v>1</v>
      </c>
      <c r="I224" s="12" t="s">
        <v>351</v>
      </c>
      <c r="O224" s="26"/>
    </row>
    <row r="225" spans="1:15" ht="11.1" customHeight="1" x14ac:dyDescent="0.2">
      <c r="A225" s="47" t="s">
        <v>240</v>
      </c>
      <c r="B225" s="47"/>
      <c r="C225" s="8" t="s">
        <v>402</v>
      </c>
      <c r="D225" s="9">
        <v>700</v>
      </c>
      <c r="E225" s="9"/>
      <c r="F225" s="9">
        <f t="shared" si="25"/>
        <v>700</v>
      </c>
      <c r="G225" s="9">
        <v>1617</v>
      </c>
      <c r="H225" s="113">
        <f t="shared" si="22"/>
        <v>2.31</v>
      </c>
      <c r="I225" s="12" t="s">
        <v>351</v>
      </c>
      <c r="J225" s="10" t="s">
        <v>403</v>
      </c>
      <c r="O225" s="26"/>
    </row>
    <row r="226" spans="1:15" ht="11.1" customHeight="1" x14ac:dyDescent="0.2">
      <c r="A226" s="47" t="s">
        <v>240</v>
      </c>
      <c r="B226" s="47"/>
      <c r="C226" s="8" t="s">
        <v>116</v>
      </c>
      <c r="D226" s="9">
        <v>1000</v>
      </c>
      <c r="E226" s="9"/>
      <c r="F226" s="9">
        <f t="shared" si="25"/>
        <v>1000</v>
      </c>
      <c r="G226" s="9"/>
      <c r="H226" s="113">
        <f t="shared" si="22"/>
        <v>0</v>
      </c>
      <c r="I226" s="12" t="s">
        <v>351</v>
      </c>
      <c r="J226" s="10" t="s">
        <v>149</v>
      </c>
      <c r="O226" s="26"/>
    </row>
    <row r="227" spans="1:15" ht="11.1" customHeight="1" x14ac:dyDescent="0.2">
      <c r="A227" s="47" t="s">
        <v>240</v>
      </c>
      <c r="B227" s="47"/>
      <c r="C227" s="8" t="s">
        <v>386</v>
      </c>
      <c r="D227" s="9">
        <v>400</v>
      </c>
      <c r="E227" s="9"/>
      <c r="F227" s="9">
        <f t="shared" si="25"/>
        <v>400</v>
      </c>
      <c r="G227" s="9"/>
      <c r="H227" s="113">
        <f t="shared" si="22"/>
        <v>0</v>
      </c>
      <c r="I227" s="12" t="s">
        <v>351</v>
      </c>
      <c r="O227" s="26"/>
    </row>
    <row r="228" spans="1:15" ht="11.1" customHeight="1" x14ac:dyDescent="0.2">
      <c r="A228" s="47" t="s">
        <v>240</v>
      </c>
      <c r="B228" s="47"/>
      <c r="C228" s="8" t="s">
        <v>299</v>
      </c>
      <c r="D228" s="9">
        <v>150</v>
      </c>
      <c r="E228" s="9"/>
      <c r="F228" s="9">
        <f t="shared" si="25"/>
        <v>150</v>
      </c>
      <c r="G228" s="9">
        <v>120</v>
      </c>
      <c r="H228" s="113">
        <f t="shared" ref="H228:H288" si="26">G228/F228</f>
        <v>0.8</v>
      </c>
      <c r="I228" s="12" t="s">
        <v>351</v>
      </c>
      <c r="O228" s="26"/>
    </row>
    <row r="229" spans="1:15" ht="11.1" customHeight="1" x14ac:dyDescent="0.2">
      <c r="A229" s="47" t="s">
        <v>240</v>
      </c>
      <c r="B229" s="47"/>
      <c r="C229" s="8" t="s">
        <v>69</v>
      </c>
      <c r="D229" s="9">
        <v>1200</v>
      </c>
      <c r="E229" s="9"/>
      <c r="F229" s="9">
        <f t="shared" si="25"/>
        <v>1200</v>
      </c>
      <c r="G229" s="9">
        <v>752</v>
      </c>
      <c r="H229" s="113">
        <f t="shared" si="26"/>
        <v>0.62666666666666671</v>
      </c>
      <c r="I229" s="12" t="s">
        <v>351</v>
      </c>
      <c r="O229" s="26"/>
    </row>
    <row r="230" spans="1:15" ht="11.1" customHeight="1" x14ac:dyDescent="0.2">
      <c r="A230" s="47" t="s">
        <v>240</v>
      </c>
      <c r="B230" s="47"/>
      <c r="C230" s="8" t="s">
        <v>324</v>
      </c>
      <c r="D230" s="9">
        <v>500</v>
      </c>
      <c r="E230" s="9"/>
      <c r="F230" s="9">
        <f t="shared" si="25"/>
        <v>500</v>
      </c>
      <c r="G230" s="9">
        <v>279</v>
      </c>
      <c r="H230" s="113">
        <f t="shared" si="26"/>
        <v>0.55800000000000005</v>
      </c>
      <c r="I230" s="12" t="s">
        <v>351</v>
      </c>
      <c r="O230" s="26"/>
    </row>
    <row r="231" spans="1:15" ht="11.1" customHeight="1" x14ac:dyDescent="0.2">
      <c r="A231" s="47" t="s">
        <v>240</v>
      </c>
      <c r="B231" s="47"/>
      <c r="C231" s="8" t="s">
        <v>177</v>
      </c>
      <c r="D231" s="9">
        <v>2000</v>
      </c>
      <c r="E231" s="9"/>
      <c r="F231" s="9">
        <f t="shared" si="25"/>
        <v>2000</v>
      </c>
      <c r="G231" s="9">
        <v>2183</v>
      </c>
      <c r="H231" s="113">
        <f t="shared" si="26"/>
        <v>1.0914999999999999</v>
      </c>
      <c r="I231" s="12" t="s">
        <v>351</v>
      </c>
      <c r="O231" s="26"/>
    </row>
    <row r="232" spans="1:15" s="12" customFormat="1" ht="11.1" customHeight="1" x14ac:dyDescent="0.2">
      <c r="A232" s="47" t="s">
        <v>708</v>
      </c>
      <c r="B232" s="47"/>
      <c r="C232" s="33" t="s">
        <v>202</v>
      </c>
      <c r="D232" s="9">
        <v>600</v>
      </c>
      <c r="E232" s="9"/>
      <c r="F232" s="9">
        <f t="shared" si="25"/>
        <v>600</v>
      </c>
      <c r="G232" s="9">
        <v>562</v>
      </c>
      <c r="H232" s="113">
        <f t="shared" si="26"/>
        <v>0.93666666666666665</v>
      </c>
      <c r="I232" s="12" t="s">
        <v>351</v>
      </c>
      <c r="M232" s="32"/>
    </row>
    <row r="233" spans="1:15" s="12" customFormat="1" ht="11.1" customHeight="1" x14ac:dyDescent="0.2">
      <c r="A233" s="47" t="s">
        <v>709</v>
      </c>
      <c r="B233" s="47"/>
      <c r="C233" s="33" t="s">
        <v>521</v>
      </c>
      <c r="D233" s="9">
        <v>250</v>
      </c>
      <c r="E233" s="9"/>
      <c r="F233" s="9">
        <f t="shared" si="25"/>
        <v>250</v>
      </c>
      <c r="G233" s="9">
        <v>250</v>
      </c>
      <c r="H233" s="113">
        <f t="shared" si="26"/>
        <v>1</v>
      </c>
      <c r="I233" s="12" t="s">
        <v>351</v>
      </c>
      <c r="M233" s="32"/>
    </row>
    <row r="234" spans="1:15" ht="11.1" customHeight="1" x14ac:dyDescent="0.2">
      <c r="A234" s="47" t="s">
        <v>710</v>
      </c>
      <c r="B234" s="47"/>
      <c r="C234" s="8" t="s">
        <v>118</v>
      </c>
      <c r="D234" s="9">
        <v>2000</v>
      </c>
      <c r="E234" s="9"/>
      <c r="F234" s="9">
        <f t="shared" si="25"/>
        <v>2000</v>
      </c>
      <c r="G234" s="9">
        <v>1082</v>
      </c>
      <c r="H234" s="113">
        <f t="shared" si="26"/>
        <v>0.54100000000000004</v>
      </c>
      <c r="I234" s="12" t="s">
        <v>351</v>
      </c>
      <c r="O234" s="26"/>
    </row>
    <row r="235" spans="1:15" ht="11.1" customHeight="1" x14ac:dyDescent="0.2">
      <c r="A235" s="47" t="s">
        <v>240</v>
      </c>
      <c r="B235" s="47"/>
      <c r="C235" s="8" t="s">
        <v>300</v>
      </c>
      <c r="D235" s="9">
        <v>300</v>
      </c>
      <c r="E235" s="9"/>
      <c r="F235" s="9">
        <f t="shared" ref="F235:F248" si="27">SUM(D235:E235)</f>
        <v>300</v>
      </c>
      <c r="G235" s="9">
        <v>305</v>
      </c>
      <c r="H235" s="113">
        <f t="shared" si="26"/>
        <v>1.0166666666666666</v>
      </c>
      <c r="I235" s="12" t="s">
        <v>351</v>
      </c>
      <c r="J235" s="10" t="s">
        <v>596</v>
      </c>
      <c r="O235" s="26"/>
    </row>
    <row r="236" spans="1:15" ht="11.1" customHeight="1" x14ac:dyDescent="0.2">
      <c r="A236" s="47" t="s">
        <v>240</v>
      </c>
      <c r="B236" s="47"/>
      <c r="C236" s="8" t="s">
        <v>698</v>
      </c>
      <c r="D236" s="9">
        <v>600</v>
      </c>
      <c r="E236" s="9"/>
      <c r="F236" s="9">
        <f t="shared" si="27"/>
        <v>600</v>
      </c>
      <c r="G236" s="9">
        <v>119</v>
      </c>
      <c r="H236" s="113">
        <f t="shared" si="26"/>
        <v>0.19833333333333333</v>
      </c>
      <c r="I236" s="12" t="s">
        <v>351</v>
      </c>
      <c r="O236" s="26"/>
    </row>
    <row r="237" spans="1:15" ht="11.1" customHeight="1" x14ac:dyDescent="0.2">
      <c r="A237" s="47" t="s">
        <v>240</v>
      </c>
      <c r="B237" s="47"/>
      <c r="C237" s="8" t="s">
        <v>328</v>
      </c>
      <c r="D237" s="9">
        <v>400</v>
      </c>
      <c r="E237" s="9"/>
      <c r="F237" s="9">
        <f t="shared" si="27"/>
        <v>400</v>
      </c>
      <c r="G237" s="9">
        <v>372</v>
      </c>
      <c r="H237" s="113">
        <f t="shared" si="26"/>
        <v>0.93</v>
      </c>
      <c r="I237" s="12" t="s">
        <v>351</v>
      </c>
      <c r="J237" s="10" t="s">
        <v>560</v>
      </c>
      <c r="O237" s="26"/>
    </row>
    <row r="238" spans="1:15" ht="11.1" customHeight="1" x14ac:dyDescent="0.2">
      <c r="A238" s="47" t="s">
        <v>240</v>
      </c>
      <c r="B238" s="47"/>
      <c r="C238" s="8" t="s">
        <v>442</v>
      </c>
      <c r="D238" s="9">
        <v>240</v>
      </c>
      <c r="E238" s="9"/>
      <c r="F238" s="9">
        <f t="shared" si="27"/>
        <v>240</v>
      </c>
      <c r="G238" s="9">
        <v>240</v>
      </c>
      <c r="H238" s="113">
        <f t="shared" si="26"/>
        <v>1</v>
      </c>
      <c r="I238" s="12" t="s">
        <v>351</v>
      </c>
      <c r="J238" s="10" t="s">
        <v>452</v>
      </c>
      <c r="O238" s="26"/>
    </row>
    <row r="239" spans="1:15" ht="11.1" customHeight="1" x14ac:dyDescent="0.2">
      <c r="A239" s="47" t="s">
        <v>240</v>
      </c>
      <c r="B239" s="47"/>
      <c r="C239" s="8" t="s">
        <v>457</v>
      </c>
      <c r="D239" s="9">
        <v>2500</v>
      </c>
      <c r="E239" s="9"/>
      <c r="F239" s="9">
        <f t="shared" si="27"/>
        <v>2500</v>
      </c>
      <c r="G239" s="9">
        <v>150</v>
      </c>
      <c r="H239" s="113">
        <f t="shared" si="26"/>
        <v>0.06</v>
      </c>
      <c r="I239" s="12" t="s">
        <v>351</v>
      </c>
      <c r="O239" s="26"/>
    </row>
    <row r="240" spans="1:15" ht="11.1" customHeight="1" x14ac:dyDescent="0.2">
      <c r="A240" s="47" t="s">
        <v>240</v>
      </c>
      <c r="B240" s="47"/>
      <c r="C240" s="8" t="s">
        <v>479</v>
      </c>
      <c r="D240" s="9">
        <v>400</v>
      </c>
      <c r="E240" s="9"/>
      <c r="F240" s="9">
        <f t="shared" si="27"/>
        <v>400</v>
      </c>
      <c r="G240" s="9"/>
      <c r="H240" s="113">
        <f t="shared" si="26"/>
        <v>0</v>
      </c>
      <c r="I240" s="12" t="s">
        <v>351</v>
      </c>
      <c r="O240" s="26"/>
    </row>
    <row r="241" spans="1:257" ht="11.1" customHeight="1" x14ac:dyDescent="0.2">
      <c r="A241" s="47" t="s">
        <v>240</v>
      </c>
      <c r="B241" s="47"/>
      <c r="C241" s="8" t="s">
        <v>562</v>
      </c>
      <c r="D241" s="9">
        <v>340</v>
      </c>
      <c r="E241" s="9"/>
      <c r="F241" s="9">
        <f t="shared" si="27"/>
        <v>340</v>
      </c>
      <c r="G241" s="9">
        <v>353</v>
      </c>
      <c r="H241" s="113">
        <f t="shared" si="26"/>
        <v>1.0382352941176471</v>
      </c>
      <c r="I241" s="12" t="s">
        <v>351</v>
      </c>
      <c r="J241" s="10" t="s">
        <v>563</v>
      </c>
      <c r="O241" s="26"/>
    </row>
    <row r="242" spans="1:257" ht="11.1" customHeight="1" x14ac:dyDescent="0.2">
      <c r="A242" s="47" t="s">
        <v>240</v>
      </c>
      <c r="B242" s="47"/>
      <c r="C242" s="8" t="s">
        <v>595</v>
      </c>
      <c r="D242" s="9">
        <v>5000</v>
      </c>
      <c r="E242" s="9"/>
      <c r="F242" s="9">
        <f t="shared" si="27"/>
        <v>5000</v>
      </c>
      <c r="G242" s="9"/>
      <c r="H242" s="113">
        <f t="shared" si="26"/>
        <v>0</v>
      </c>
      <c r="I242" s="12" t="s">
        <v>351</v>
      </c>
      <c r="O242" s="26"/>
    </row>
    <row r="243" spans="1:257" ht="11.1" customHeight="1" x14ac:dyDescent="0.2">
      <c r="A243" s="47" t="s">
        <v>481</v>
      </c>
      <c r="B243" s="47" t="s">
        <v>236</v>
      </c>
      <c r="C243" s="8" t="s">
        <v>482</v>
      </c>
      <c r="D243" s="9">
        <v>250</v>
      </c>
      <c r="E243" s="9"/>
      <c r="F243" s="9">
        <f t="shared" si="27"/>
        <v>250</v>
      </c>
      <c r="G243" s="9"/>
      <c r="H243" s="113">
        <f t="shared" si="26"/>
        <v>0</v>
      </c>
      <c r="I243" s="12" t="s">
        <v>351</v>
      </c>
      <c r="O243" s="26"/>
    </row>
    <row r="244" spans="1:257" ht="11.1" customHeight="1" x14ac:dyDescent="0.2">
      <c r="A244" s="47" t="s">
        <v>367</v>
      </c>
      <c r="B244" s="47" t="s">
        <v>367</v>
      </c>
      <c r="C244" s="8" t="s">
        <v>179</v>
      </c>
      <c r="D244" s="9">
        <v>70</v>
      </c>
      <c r="E244" s="9"/>
      <c r="F244" s="9">
        <f t="shared" si="27"/>
        <v>70</v>
      </c>
      <c r="G244" s="9"/>
      <c r="H244" s="113">
        <f t="shared" si="26"/>
        <v>0</v>
      </c>
      <c r="I244" s="12" t="s">
        <v>351</v>
      </c>
      <c r="J244" s="12" t="s">
        <v>180</v>
      </c>
      <c r="K244" s="12"/>
      <c r="O244" s="26"/>
    </row>
    <row r="245" spans="1:257" ht="11.1" customHeight="1" x14ac:dyDescent="0.2">
      <c r="A245" s="47" t="s">
        <v>354</v>
      </c>
      <c r="B245" s="47" t="s">
        <v>354</v>
      </c>
      <c r="C245" s="8" t="s">
        <v>56</v>
      </c>
      <c r="D245" s="9">
        <v>6443</v>
      </c>
      <c r="E245" s="9">
        <v>-200</v>
      </c>
      <c r="F245" s="9">
        <f t="shared" si="27"/>
        <v>6243</v>
      </c>
      <c r="G245" s="9">
        <v>2874</v>
      </c>
      <c r="H245" s="113">
        <f t="shared" si="26"/>
        <v>0.46035559827006245</v>
      </c>
      <c r="I245" s="12" t="s">
        <v>351</v>
      </c>
      <c r="J245" s="12">
        <f>SUM(H198:H213,H216,H219:H220,H222:H240,H244)</f>
        <v>30.79958286647992</v>
      </c>
      <c r="K245" s="12"/>
      <c r="M245" s="12"/>
      <c r="O245" s="26"/>
    </row>
    <row r="246" spans="1:257" ht="11.1" customHeight="1" x14ac:dyDescent="0.2">
      <c r="A246" s="47" t="s">
        <v>368</v>
      </c>
      <c r="B246" s="47" t="s">
        <v>368</v>
      </c>
      <c r="C246" s="8" t="s">
        <v>178</v>
      </c>
      <c r="D246" s="9">
        <v>5168</v>
      </c>
      <c r="E246" s="9">
        <v>200</v>
      </c>
      <c r="F246" s="9">
        <f t="shared" si="27"/>
        <v>5368</v>
      </c>
      <c r="G246" s="9">
        <v>5498</v>
      </c>
      <c r="H246" s="113">
        <f t="shared" si="26"/>
        <v>1.0242175856929956</v>
      </c>
      <c r="I246" s="12" t="s">
        <v>351</v>
      </c>
      <c r="J246" s="12"/>
      <c r="K246" s="12"/>
      <c r="M246" s="12"/>
      <c r="O246" s="26"/>
    </row>
    <row r="247" spans="1:257" ht="11.1" customHeight="1" x14ac:dyDescent="0.2">
      <c r="A247" s="47" t="s">
        <v>369</v>
      </c>
      <c r="B247" s="47" t="s">
        <v>369</v>
      </c>
      <c r="C247" s="8" t="s">
        <v>326</v>
      </c>
      <c r="D247" s="9">
        <v>15</v>
      </c>
      <c r="E247" s="9"/>
      <c r="F247" s="9">
        <f t="shared" si="27"/>
        <v>15</v>
      </c>
      <c r="G247" s="9">
        <v>6</v>
      </c>
      <c r="H247" s="113">
        <f t="shared" si="26"/>
        <v>0.4</v>
      </c>
      <c r="I247" s="12" t="s">
        <v>351</v>
      </c>
      <c r="J247" s="12"/>
      <c r="K247" s="12"/>
      <c r="M247" s="12"/>
      <c r="O247" s="26"/>
    </row>
    <row r="248" spans="1:257" s="12" customFormat="1" ht="11.1" customHeight="1" x14ac:dyDescent="0.2">
      <c r="A248" s="47" t="s">
        <v>370</v>
      </c>
      <c r="B248" s="47" t="s">
        <v>370</v>
      </c>
      <c r="C248" s="33" t="s">
        <v>522</v>
      </c>
      <c r="D248" s="9">
        <v>400</v>
      </c>
      <c r="E248" s="9"/>
      <c r="F248" s="9">
        <f t="shared" si="27"/>
        <v>400</v>
      </c>
      <c r="G248" s="9">
        <v>147</v>
      </c>
      <c r="H248" s="113">
        <f t="shared" si="26"/>
        <v>0.36749999999999999</v>
      </c>
      <c r="I248" s="12" t="s">
        <v>351</v>
      </c>
      <c r="J248" s="12" t="s">
        <v>561</v>
      </c>
      <c r="M248" s="32"/>
    </row>
    <row r="249" spans="1:257" s="12" customFormat="1" ht="11.1" customHeight="1" x14ac:dyDescent="0.2">
      <c r="A249" s="47" t="s">
        <v>356</v>
      </c>
      <c r="B249" s="47" t="s">
        <v>356</v>
      </c>
      <c r="C249" s="33" t="s">
        <v>133</v>
      </c>
      <c r="D249" s="9">
        <v>108</v>
      </c>
      <c r="E249" s="9"/>
      <c r="F249" s="9">
        <f t="shared" ref="F249:F251" si="28">SUM(D249:E249)</f>
        <v>108</v>
      </c>
      <c r="G249" s="9">
        <v>40</v>
      </c>
      <c r="H249" s="113">
        <f t="shared" si="26"/>
        <v>0.37037037037037035</v>
      </c>
      <c r="I249" s="12" t="s">
        <v>351</v>
      </c>
      <c r="M249" s="32"/>
    </row>
    <row r="250" spans="1:257" ht="11.1" customHeight="1" x14ac:dyDescent="0.2">
      <c r="A250" s="47" t="s">
        <v>238</v>
      </c>
      <c r="B250" s="47" t="s">
        <v>238</v>
      </c>
      <c r="C250" s="8" t="s">
        <v>131</v>
      </c>
      <c r="D250" s="9">
        <v>2000</v>
      </c>
      <c r="E250" s="9"/>
      <c r="F250" s="9">
        <f t="shared" si="28"/>
        <v>2000</v>
      </c>
      <c r="G250" s="9">
        <v>1997</v>
      </c>
      <c r="H250" s="113">
        <f t="shared" si="26"/>
        <v>0.99850000000000005</v>
      </c>
      <c r="I250" s="12" t="s">
        <v>351</v>
      </c>
      <c r="J250" s="12" t="s">
        <v>594</v>
      </c>
      <c r="O250" s="26"/>
    </row>
    <row r="251" spans="1:257" ht="11.1" customHeight="1" x14ac:dyDescent="0.2">
      <c r="A251" s="47" t="s">
        <v>355</v>
      </c>
      <c r="B251" s="47" t="s">
        <v>355</v>
      </c>
      <c r="C251" s="8" t="s">
        <v>132</v>
      </c>
      <c r="D251" s="9">
        <v>540</v>
      </c>
      <c r="E251" s="9"/>
      <c r="F251" s="9">
        <f t="shared" si="28"/>
        <v>540</v>
      </c>
      <c r="G251" s="9">
        <v>539</v>
      </c>
      <c r="H251" s="113">
        <f t="shared" si="26"/>
        <v>0.99814814814814812</v>
      </c>
      <c r="I251" s="12" t="s">
        <v>351</v>
      </c>
      <c r="J251" s="12"/>
      <c r="O251" s="26"/>
    </row>
    <row r="252" spans="1:257" s="3" customFormat="1" ht="11.1" customHeight="1" x14ac:dyDescent="0.2">
      <c r="A252" s="48"/>
      <c r="B252" s="48"/>
      <c r="C252" s="13" t="s">
        <v>86</v>
      </c>
      <c r="D252" s="14">
        <f>SUM(D182:D251)</f>
        <v>110609</v>
      </c>
      <c r="E252" s="14">
        <f>SUM(E182:E251)</f>
        <v>13955</v>
      </c>
      <c r="F252" s="14">
        <f>SUM(F182:F251)</f>
        <v>124564</v>
      </c>
      <c r="G252" s="14">
        <f>SUM(G182:G251)</f>
        <v>101121</v>
      </c>
      <c r="H252" s="113">
        <f t="shared" si="26"/>
        <v>0.81179955685430782</v>
      </c>
      <c r="I252" s="6"/>
      <c r="O252" s="26"/>
    </row>
    <row r="253" spans="1:257" s="3" customFormat="1" ht="11.1" customHeight="1" x14ac:dyDescent="0.2">
      <c r="A253" s="45"/>
      <c r="B253" s="45"/>
      <c r="D253" s="6"/>
      <c r="E253" s="6"/>
      <c r="F253" s="6"/>
      <c r="G253" s="6"/>
      <c r="H253" s="114"/>
      <c r="I253" s="6"/>
      <c r="O253" s="26"/>
    </row>
    <row r="254" spans="1:257" s="3" customFormat="1" ht="11.1" customHeight="1" x14ac:dyDescent="0.2">
      <c r="A254" s="45"/>
      <c r="B254" s="45"/>
      <c r="D254" s="6"/>
      <c r="E254" s="6"/>
      <c r="F254" s="6"/>
      <c r="G254" s="6"/>
      <c r="H254" s="114"/>
      <c r="I254" s="6"/>
      <c r="O254" s="26"/>
    </row>
    <row r="255" spans="1:257" s="1" customFormat="1" x14ac:dyDescent="0.2">
      <c r="A255" s="44" t="s">
        <v>524</v>
      </c>
      <c r="B255" s="44"/>
      <c r="D255" s="5"/>
      <c r="E255" s="5"/>
      <c r="F255" s="5"/>
      <c r="G255" s="5"/>
      <c r="H255" s="114"/>
      <c r="I255" s="5"/>
      <c r="J255" s="21"/>
    </row>
    <row r="256" spans="1:257" ht="12.45" customHeight="1" x14ac:dyDescent="0.2">
      <c r="A256" s="44" t="s">
        <v>248</v>
      </c>
      <c r="B256" s="44"/>
      <c r="C256" s="44"/>
      <c r="D256" s="44"/>
      <c r="E256" s="44"/>
      <c r="F256" s="44"/>
      <c r="G256" s="44"/>
      <c r="H256" s="11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  <c r="AD256" s="44"/>
      <c r="AE256" s="44"/>
      <c r="AF256" s="44"/>
      <c r="AG256" s="44"/>
      <c r="AH256" s="44"/>
      <c r="AI256" s="44"/>
      <c r="AJ256" s="44"/>
      <c r="AK256" s="44"/>
      <c r="AL256" s="44"/>
      <c r="AM256" s="44"/>
      <c r="AN256" s="44"/>
      <c r="AO256" s="44"/>
      <c r="AP256" s="44"/>
      <c r="AQ256" s="44"/>
      <c r="AR256" s="44"/>
      <c r="AS256" s="44"/>
      <c r="AT256" s="44"/>
      <c r="AU256" s="44"/>
      <c r="AV256" s="44"/>
      <c r="AW256" s="44"/>
      <c r="AX256" s="44"/>
      <c r="AY256" s="44"/>
      <c r="AZ256" s="44"/>
      <c r="BA256" s="44"/>
      <c r="BB256" s="44"/>
      <c r="BC256" s="44"/>
      <c r="BD256" s="44"/>
      <c r="BE256" s="44"/>
      <c r="BF256" s="44"/>
      <c r="BG256" s="44"/>
      <c r="BH256" s="44"/>
      <c r="BI256" s="44"/>
      <c r="BJ256" s="44"/>
      <c r="BK256" s="44"/>
      <c r="BL256" s="44"/>
      <c r="BM256" s="44"/>
      <c r="BN256" s="44"/>
      <c r="BO256" s="44"/>
      <c r="BP256" s="44"/>
      <c r="BQ256" s="44"/>
      <c r="BR256" s="44"/>
      <c r="BS256" s="44"/>
      <c r="BT256" s="44"/>
      <c r="BU256" s="44"/>
      <c r="BV256" s="44"/>
      <c r="BW256" s="44"/>
      <c r="BX256" s="44"/>
      <c r="BY256" s="44"/>
      <c r="BZ256" s="44"/>
      <c r="CA256" s="44"/>
      <c r="CB256" s="44"/>
      <c r="CC256" s="44"/>
      <c r="CD256" s="44"/>
      <c r="CE256" s="44"/>
      <c r="CF256" s="44"/>
      <c r="CG256" s="44"/>
      <c r="CH256" s="44"/>
      <c r="CI256" s="44"/>
      <c r="CJ256" s="44"/>
      <c r="CK256" s="44"/>
      <c r="CL256" s="44"/>
      <c r="CM256" s="44"/>
      <c r="CN256" s="44"/>
      <c r="CO256" s="44"/>
      <c r="CP256" s="44"/>
      <c r="CQ256" s="44"/>
      <c r="CR256" s="44"/>
      <c r="CS256" s="44"/>
      <c r="CT256" s="44"/>
      <c r="CU256" s="44"/>
      <c r="CV256" s="44"/>
      <c r="CW256" s="44"/>
      <c r="CX256" s="44"/>
      <c r="CY256" s="44"/>
      <c r="CZ256" s="44"/>
      <c r="DA256" s="44"/>
      <c r="DB256" s="44"/>
      <c r="DC256" s="44"/>
      <c r="DD256" s="44"/>
      <c r="DE256" s="44"/>
      <c r="DF256" s="44"/>
      <c r="DG256" s="44"/>
      <c r="DH256" s="44"/>
      <c r="DI256" s="44"/>
      <c r="DJ256" s="44"/>
      <c r="DK256" s="44"/>
      <c r="DL256" s="44"/>
      <c r="DM256" s="44"/>
      <c r="DN256" s="44"/>
      <c r="DO256" s="44"/>
      <c r="DP256" s="44"/>
      <c r="DQ256" s="44"/>
      <c r="DR256" s="44"/>
      <c r="DS256" s="44"/>
      <c r="DT256" s="44"/>
      <c r="DU256" s="44"/>
      <c r="DV256" s="44"/>
      <c r="DW256" s="44"/>
      <c r="DX256" s="44"/>
      <c r="DY256" s="44"/>
      <c r="DZ256" s="44"/>
      <c r="EA256" s="44"/>
      <c r="EB256" s="44"/>
      <c r="EC256" s="44"/>
      <c r="ED256" s="44"/>
      <c r="EE256" s="44"/>
      <c r="EF256" s="44"/>
      <c r="EG256" s="44"/>
      <c r="EH256" s="44"/>
      <c r="EI256" s="44"/>
      <c r="EJ256" s="44"/>
      <c r="EK256" s="44"/>
      <c r="EL256" s="44"/>
      <c r="EM256" s="44"/>
      <c r="EN256" s="44"/>
      <c r="EO256" s="44"/>
      <c r="EP256" s="44"/>
      <c r="EQ256" s="44"/>
      <c r="ER256" s="44"/>
      <c r="ES256" s="44"/>
      <c r="ET256" s="44"/>
      <c r="EU256" s="44"/>
      <c r="EV256" s="44"/>
      <c r="EW256" s="44"/>
      <c r="EX256" s="44"/>
      <c r="EY256" s="44"/>
      <c r="EZ256" s="44"/>
      <c r="FA256" s="44"/>
      <c r="FB256" s="44"/>
      <c r="FC256" s="44"/>
      <c r="FD256" s="44"/>
      <c r="FE256" s="44"/>
      <c r="FF256" s="44"/>
      <c r="FG256" s="44"/>
      <c r="FH256" s="44"/>
      <c r="FI256" s="44"/>
      <c r="FJ256" s="44"/>
      <c r="FK256" s="44"/>
      <c r="FL256" s="44"/>
      <c r="FM256" s="44"/>
      <c r="FN256" s="44"/>
      <c r="FO256" s="44"/>
      <c r="FP256" s="44"/>
      <c r="FQ256" s="44"/>
      <c r="FR256" s="44"/>
      <c r="FS256" s="44"/>
      <c r="FT256" s="44"/>
      <c r="FU256" s="44"/>
      <c r="FV256" s="44"/>
      <c r="FW256" s="44"/>
      <c r="FX256" s="44"/>
      <c r="FY256" s="44"/>
      <c r="FZ256" s="44"/>
      <c r="GA256" s="44"/>
      <c r="GB256" s="44"/>
      <c r="GC256" s="44"/>
      <c r="GD256" s="44"/>
      <c r="GE256" s="44"/>
      <c r="GF256" s="44"/>
      <c r="GG256" s="44"/>
      <c r="GH256" s="44"/>
      <c r="GI256" s="44"/>
      <c r="GJ256" s="44"/>
      <c r="GK256" s="44"/>
      <c r="GL256" s="44"/>
      <c r="GM256" s="44"/>
      <c r="GN256" s="44"/>
      <c r="GO256" s="44"/>
      <c r="GP256" s="44"/>
      <c r="GQ256" s="44"/>
      <c r="GR256" s="44"/>
      <c r="GS256" s="44"/>
      <c r="GT256" s="44"/>
      <c r="GU256" s="44"/>
      <c r="GV256" s="44"/>
      <c r="GW256" s="44"/>
      <c r="GX256" s="44"/>
      <c r="GY256" s="44"/>
      <c r="GZ256" s="44"/>
      <c r="HA256" s="44"/>
      <c r="HB256" s="44"/>
      <c r="HC256" s="44"/>
      <c r="HD256" s="44"/>
      <c r="HE256" s="44"/>
      <c r="HF256" s="44"/>
      <c r="HG256" s="44"/>
      <c r="HH256" s="44"/>
      <c r="HI256" s="44"/>
      <c r="HJ256" s="44"/>
      <c r="HK256" s="44"/>
      <c r="HL256" s="44"/>
      <c r="HM256" s="44"/>
      <c r="HN256" s="44"/>
      <c r="HO256" s="44"/>
      <c r="HP256" s="44"/>
      <c r="HQ256" s="44"/>
      <c r="HR256" s="44"/>
      <c r="HS256" s="44"/>
      <c r="HT256" s="44"/>
      <c r="HU256" s="44"/>
      <c r="HV256" s="44"/>
      <c r="HW256" s="44"/>
      <c r="HX256" s="44"/>
      <c r="HY256" s="44"/>
      <c r="HZ256" s="44"/>
      <c r="IA256" s="44"/>
      <c r="IB256" s="44"/>
      <c r="IC256" s="44"/>
      <c r="ID256" s="44"/>
      <c r="IE256" s="44"/>
      <c r="IF256" s="44"/>
      <c r="IG256" s="44"/>
      <c r="IH256" s="44"/>
      <c r="II256" s="44"/>
      <c r="IJ256" s="44"/>
      <c r="IK256" s="44"/>
      <c r="IL256" s="44"/>
      <c r="IM256" s="44"/>
      <c r="IN256" s="44"/>
      <c r="IO256" s="44"/>
      <c r="IP256" s="44"/>
      <c r="IQ256" s="44"/>
      <c r="IR256" s="44"/>
      <c r="IS256" s="44"/>
      <c r="IT256" s="44"/>
      <c r="IU256" s="44"/>
      <c r="IV256" s="44"/>
      <c r="IW256" s="44"/>
    </row>
    <row r="257" spans="1:257" s="3" customFormat="1" x14ac:dyDescent="0.2">
      <c r="A257" s="45" t="s">
        <v>53</v>
      </c>
      <c r="B257" s="45"/>
      <c r="D257" s="6"/>
      <c r="E257" s="6"/>
      <c r="F257" s="6"/>
      <c r="G257" s="6"/>
      <c r="H257" s="114"/>
      <c r="I257" s="6"/>
      <c r="O257" s="26"/>
    </row>
    <row r="258" spans="1:257" x14ac:dyDescent="0.2">
      <c r="A258" s="47" t="s">
        <v>238</v>
      </c>
      <c r="B258" s="47" t="s">
        <v>238</v>
      </c>
      <c r="C258" s="8" t="s">
        <v>21</v>
      </c>
      <c r="D258" s="9">
        <v>10750</v>
      </c>
      <c r="E258" s="9">
        <v>14</v>
      </c>
      <c r="F258" s="9">
        <f t="shared" ref="F258:F262" si="29">SUM(D258:E258)</f>
        <v>10764</v>
      </c>
      <c r="G258" s="9">
        <v>10764</v>
      </c>
      <c r="H258" s="113">
        <f t="shared" si="26"/>
        <v>1</v>
      </c>
      <c r="I258" s="12" t="s">
        <v>351</v>
      </c>
      <c r="J258" s="12"/>
      <c r="O258" s="26"/>
    </row>
    <row r="259" spans="1:257" x14ac:dyDescent="0.2">
      <c r="A259" s="47" t="s">
        <v>355</v>
      </c>
      <c r="B259" s="47" t="s">
        <v>355</v>
      </c>
      <c r="C259" s="8" t="s">
        <v>132</v>
      </c>
      <c r="D259" s="9">
        <v>2902</v>
      </c>
      <c r="E259" s="9"/>
      <c r="F259" s="9">
        <f t="shared" si="29"/>
        <v>2902</v>
      </c>
      <c r="G259" s="9">
        <v>2856</v>
      </c>
      <c r="H259" s="113">
        <f t="shared" si="26"/>
        <v>0.98414886285320469</v>
      </c>
      <c r="I259" s="12" t="s">
        <v>351</v>
      </c>
      <c r="O259" s="26"/>
    </row>
    <row r="260" spans="1:257" x14ac:dyDescent="0.2">
      <c r="A260" s="47" t="s">
        <v>533</v>
      </c>
      <c r="B260" s="47" t="s">
        <v>240</v>
      </c>
      <c r="C260" s="8" t="s">
        <v>542</v>
      </c>
      <c r="D260" s="9">
        <v>430</v>
      </c>
      <c r="E260" s="9"/>
      <c r="F260" s="9">
        <f t="shared" si="29"/>
        <v>430</v>
      </c>
      <c r="G260" s="9">
        <v>290</v>
      </c>
      <c r="H260" s="113">
        <f t="shared" si="26"/>
        <v>0.67441860465116277</v>
      </c>
      <c r="I260" s="12" t="s">
        <v>351</v>
      </c>
      <c r="O260" s="26"/>
    </row>
    <row r="261" spans="1:257" x14ac:dyDescent="0.2">
      <c r="A261" s="47" t="s">
        <v>354</v>
      </c>
      <c r="B261" s="47" t="s">
        <v>354</v>
      </c>
      <c r="C261" s="8" t="s">
        <v>90</v>
      </c>
      <c r="D261" s="9">
        <v>4</v>
      </c>
      <c r="E261" s="9"/>
      <c r="F261" s="9">
        <f t="shared" si="29"/>
        <v>4</v>
      </c>
      <c r="G261" s="9">
        <v>78</v>
      </c>
      <c r="H261" s="113">
        <f t="shared" si="26"/>
        <v>19.5</v>
      </c>
      <c r="I261" s="12" t="s">
        <v>351</v>
      </c>
      <c r="O261" s="26"/>
    </row>
    <row r="262" spans="1:257" x14ac:dyDescent="0.2">
      <c r="A262" s="47" t="s">
        <v>688</v>
      </c>
      <c r="B262" s="47"/>
      <c r="C262" s="8" t="s">
        <v>689</v>
      </c>
      <c r="D262" s="9">
        <v>0</v>
      </c>
      <c r="E262" s="9">
        <v>102</v>
      </c>
      <c r="F262" s="9">
        <f t="shared" si="29"/>
        <v>102</v>
      </c>
      <c r="G262" s="9">
        <v>102</v>
      </c>
      <c r="H262" s="113">
        <v>0</v>
      </c>
      <c r="I262" s="12" t="s">
        <v>351</v>
      </c>
      <c r="O262" s="26"/>
    </row>
    <row r="263" spans="1:257" s="3" customFormat="1" x14ac:dyDescent="0.2">
      <c r="A263" s="48"/>
      <c r="B263" s="48"/>
      <c r="C263" s="13" t="s">
        <v>54</v>
      </c>
      <c r="D263" s="14">
        <f t="shared" ref="D263:F263" si="30">SUM(D258:D262)</f>
        <v>14086</v>
      </c>
      <c r="E263" s="14">
        <f t="shared" si="30"/>
        <v>116</v>
      </c>
      <c r="F263" s="14">
        <f t="shared" si="30"/>
        <v>14202</v>
      </c>
      <c r="G263" s="14">
        <f>SUM(G258:G262)</f>
        <v>14090</v>
      </c>
      <c r="H263" s="113">
        <f t="shared" si="26"/>
        <v>0.99211378679059292</v>
      </c>
      <c r="I263" s="6"/>
      <c r="O263" s="26"/>
    </row>
    <row r="264" spans="1:257" s="3" customFormat="1" x14ac:dyDescent="0.2">
      <c r="A264" s="45"/>
      <c r="B264" s="45"/>
      <c r="D264" s="6"/>
      <c r="E264" s="6"/>
      <c r="F264" s="6"/>
      <c r="G264" s="6"/>
      <c r="H264" s="114"/>
      <c r="I264" s="6"/>
      <c r="O264" s="26"/>
    </row>
    <row r="265" spans="1:257" s="3" customFormat="1" x14ac:dyDescent="0.2">
      <c r="A265" s="45"/>
      <c r="B265" s="45"/>
      <c r="D265" s="6"/>
      <c r="E265" s="6"/>
      <c r="F265" s="6"/>
      <c r="G265" s="6"/>
      <c r="H265" s="114"/>
      <c r="I265" s="6"/>
      <c r="O265" s="26"/>
    </row>
    <row r="266" spans="1:257" s="3" customFormat="1" x14ac:dyDescent="0.2">
      <c r="A266" s="44" t="s">
        <v>539</v>
      </c>
      <c r="B266" s="44"/>
      <c r="C266" s="1"/>
      <c r="D266" s="5"/>
      <c r="E266" s="5"/>
      <c r="F266" s="5"/>
      <c r="G266" s="5"/>
      <c r="H266" s="114"/>
      <c r="I266" s="5"/>
      <c r="O266" s="26"/>
    </row>
    <row r="267" spans="1:257" s="3" customFormat="1" x14ac:dyDescent="0.2">
      <c r="A267" s="44" t="s">
        <v>248</v>
      </c>
      <c r="B267" s="44"/>
      <c r="C267" s="1"/>
      <c r="D267" s="5"/>
      <c r="E267" s="5"/>
      <c r="F267" s="5"/>
      <c r="G267" s="5"/>
      <c r="H267" s="114"/>
      <c r="I267" s="5"/>
      <c r="O267" s="26"/>
    </row>
    <row r="268" spans="1:257" ht="12.45" customHeight="1" x14ac:dyDescent="0.2">
      <c r="A268" s="44" t="s">
        <v>248</v>
      </c>
      <c r="B268" s="44"/>
      <c r="C268" s="44"/>
      <c r="D268" s="44"/>
      <c r="E268" s="44"/>
      <c r="F268" s="44"/>
      <c r="G268" s="44"/>
      <c r="H268" s="11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  <c r="AE268" s="44"/>
      <c r="AF268" s="44"/>
      <c r="AG268" s="44"/>
      <c r="AH268" s="44"/>
      <c r="AI268" s="44"/>
      <c r="AJ268" s="44"/>
      <c r="AK268" s="44"/>
      <c r="AL268" s="44"/>
      <c r="AM268" s="44"/>
      <c r="AN268" s="44"/>
      <c r="AO268" s="44"/>
      <c r="AP268" s="44"/>
      <c r="AQ268" s="44"/>
      <c r="AR268" s="44"/>
      <c r="AS268" s="44"/>
      <c r="AT268" s="44"/>
      <c r="AU268" s="44"/>
      <c r="AV268" s="44"/>
      <c r="AW268" s="44"/>
      <c r="AX268" s="44"/>
      <c r="AY268" s="44"/>
      <c r="AZ268" s="44"/>
      <c r="BA268" s="44"/>
      <c r="BB268" s="44"/>
      <c r="BC268" s="44"/>
      <c r="BD268" s="44"/>
      <c r="BE268" s="44"/>
      <c r="BF268" s="44"/>
      <c r="BG268" s="44"/>
      <c r="BH268" s="44"/>
      <c r="BI268" s="44"/>
      <c r="BJ268" s="44"/>
      <c r="BK268" s="44"/>
      <c r="BL268" s="44"/>
      <c r="BM268" s="44"/>
      <c r="BN268" s="44"/>
      <c r="BO268" s="44"/>
      <c r="BP268" s="44"/>
      <c r="BQ268" s="44"/>
      <c r="BR268" s="44"/>
      <c r="BS268" s="44"/>
      <c r="BT268" s="44"/>
      <c r="BU268" s="44"/>
      <c r="BV268" s="44"/>
      <c r="BW268" s="44"/>
      <c r="BX268" s="44"/>
      <c r="BY268" s="44"/>
      <c r="BZ268" s="44"/>
      <c r="CA268" s="44"/>
      <c r="CB268" s="44"/>
      <c r="CC268" s="44"/>
      <c r="CD268" s="44"/>
      <c r="CE268" s="44"/>
      <c r="CF268" s="44"/>
      <c r="CG268" s="44"/>
      <c r="CH268" s="44"/>
      <c r="CI268" s="44"/>
      <c r="CJ268" s="44"/>
      <c r="CK268" s="44"/>
      <c r="CL268" s="44"/>
      <c r="CM268" s="44"/>
      <c r="CN268" s="44"/>
      <c r="CO268" s="44"/>
      <c r="CP268" s="44"/>
      <c r="CQ268" s="44"/>
      <c r="CR268" s="44"/>
      <c r="CS268" s="44"/>
      <c r="CT268" s="44"/>
      <c r="CU268" s="44"/>
      <c r="CV268" s="44"/>
      <c r="CW268" s="44"/>
      <c r="CX268" s="44"/>
      <c r="CY268" s="44"/>
      <c r="CZ268" s="44"/>
      <c r="DA268" s="44"/>
      <c r="DB268" s="44"/>
      <c r="DC268" s="44"/>
      <c r="DD268" s="44"/>
      <c r="DE268" s="44"/>
      <c r="DF268" s="44"/>
      <c r="DG268" s="44"/>
      <c r="DH268" s="44"/>
      <c r="DI268" s="44"/>
      <c r="DJ268" s="44"/>
      <c r="DK268" s="44"/>
      <c r="DL268" s="44"/>
      <c r="DM268" s="44"/>
      <c r="DN268" s="44"/>
      <c r="DO268" s="44"/>
      <c r="DP268" s="44"/>
      <c r="DQ268" s="44"/>
      <c r="DR268" s="44"/>
      <c r="DS268" s="44"/>
      <c r="DT268" s="44"/>
      <c r="DU268" s="44"/>
      <c r="DV268" s="44"/>
      <c r="DW268" s="44"/>
      <c r="DX268" s="44"/>
      <c r="DY268" s="44"/>
      <c r="DZ268" s="44"/>
      <c r="EA268" s="44"/>
      <c r="EB268" s="44"/>
      <c r="EC268" s="44"/>
      <c r="ED268" s="44"/>
      <c r="EE268" s="44"/>
      <c r="EF268" s="44"/>
      <c r="EG268" s="44"/>
      <c r="EH268" s="44"/>
      <c r="EI268" s="44"/>
      <c r="EJ268" s="44"/>
      <c r="EK268" s="44"/>
      <c r="EL268" s="44"/>
      <c r="EM268" s="44"/>
      <c r="EN268" s="44"/>
      <c r="EO268" s="44"/>
      <c r="EP268" s="44"/>
      <c r="EQ268" s="44"/>
      <c r="ER268" s="44"/>
      <c r="ES268" s="44"/>
      <c r="ET268" s="44"/>
      <c r="EU268" s="44"/>
      <c r="EV268" s="44"/>
      <c r="EW268" s="44"/>
      <c r="EX268" s="44"/>
      <c r="EY268" s="44"/>
      <c r="EZ268" s="44"/>
      <c r="FA268" s="44"/>
      <c r="FB268" s="44"/>
      <c r="FC268" s="44"/>
      <c r="FD268" s="44"/>
      <c r="FE268" s="44"/>
      <c r="FF268" s="44"/>
      <c r="FG268" s="44"/>
      <c r="FH268" s="44"/>
      <c r="FI268" s="44"/>
      <c r="FJ268" s="44"/>
      <c r="FK268" s="44"/>
      <c r="FL268" s="44"/>
      <c r="FM268" s="44"/>
      <c r="FN268" s="44"/>
      <c r="FO268" s="44"/>
      <c r="FP268" s="44"/>
      <c r="FQ268" s="44"/>
      <c r="FR268" s="44"/>
      <c r="FS268" s="44"/>
      <c r="FT268" s="44"/>
      <c r="FU268" s="44"/>
      <c r="FV268" s="44"/>
      <c r="FW268" s="44"/>
      <c r="FX268" s="44"/>
      <c r="FY268" s="44"/>
      <c r="FZ268" s="44"/>
      <c r="GA268" s="44"/>
      <c r="GB268" s="44"/>
      <c r="GC268" s="44"/>
      <c r="GD268" s="44"/>
      <c r="GE268" s="44"/>
      <c r="GF268" s="44"/>
      <c r="GG268" s="44"/>
      <c r="GH268" s="44"/>
      <c r="GI268" s="44"/>
      <c r="GJ268" s="44"/>
      <c r="GK268" s="44"/>
      <c r="GL268" s="44"/>
      <c r="GM268" s="44"/>
      <c r="GN268" s="44"/>
      <c r="GO268" s="44"/>
      <c r="GP268" s="44"/>
      <c r="GQ268" s="44"/>
      <c r="GR268" s="44"/>
      <c r="GS268" s="44"/>
      <c r="GT268" s="44"/>
      <c r="GU268" s="44"/>
      <c r="GV268" s="44"/>
      <c r="GW268" s="44"/>
      <c r="GX268" s="44"/>
      <c r="GY268" s="44"/>
      <c r="GZ268" s="44"/>
      <c r="HA268" s="44"/>
      <c r="HB268" s="44"/>
      <c r="HC268" s="44"/>
      <c r="HD268" s="44"/>
      <c r="HE268" s="44"/>
      <c r="HF268" s="44"/>
      <c r="HG268" s="44"/>
      <c r="HH268" s="44"/>
      <c r="HI268" s="44"/>
      <c r="HJ268" s="44"/>
      <c r="HK268" s="44"/>
      <c r="HL268" s="44"/>
      <c r="HM268" s="44"/>
      <c r="HN268" s="44"/>
      <c r="HO268" s="44"/>
      <c r="HP268" s="44"/>
      <c r="HQ268" s="44"/>
      <c r="HR268" s="44"/>
      <c r="HS268" s="44"/>
      <c r="HT268" s="44"/>
      <c r="HU268" s="44"/>
      <c r="HV268" s="44"/>
      <c r="HW268" s="44"/>
      <c r="HX268" s="44"/>
      <c r="HY268" s="44"/>
      <c r="HZ268" s="44"/>
      <c r="IA268" s="44"/>
      <c r="IB268" s="44"/>
      <c r="IC268" s="44"/>
      <c r="ID268" s="44"/>
      <c r="IE268" s="44"/>
      <c r="IF268" s="44"/>
      <c r="IG268" s="44"/>
      <c r="IH268" s="44"/>
      <c r="II268" s="44"/>
      <c r="IJ268" s="44"/>
      <c r="IK268" s="44"/>
      <c r="IL268" s="44"/>
      <c r="IM268" s="44"/>
      <c r="IN268" s="44"/>
      <c r="IO268" s="44"/>
      <c r="IP268" s="44"/>
      <c r="IQ268" s="44"/>
      <c r="IR268" s="44"/>
      <c r="IS268" s="44"/>
      <c r="IT268" s="44"/>
      <c r="IU268" s="44"/>
      <c r="IV268" s="44"/>
      <c r="IW268" s="44"/>
    </row>
    <row r="269" spans="1:257" s="3" customFormat="1" x14ac:dyDescent="0.2">
      <c r="A269" s="45" t="s">
        <v>53</v>
      </c>
      <c r="B269" s="45"/>
      <c r="D269" s="6"/>
      <c r="E269" s="6"/>
      <c r="F269" s="6"/>
      <c r="G269" s="6"/>
      <c r="H269" s="114"/>
      <c r="I269" s="6"/>
      <c r="O269" s="26"/>
    </row>
    <row r="270" spans="1:257" x14ac:dyDescent="0.2">
      <c r="A270" s="47" t="s">
        <v>471</v>
      </c>
      <c r="B270" s="47" t="s">
        <v>471</v>
      </c>
      <c r="C270" s="8" t="s">
        <v>22</v>
      </c>
      <c r="D270" s="9">
        <v>14660</v>
      </c>
      <c r="E270" s="9"/>
      <c r="F270" s="9">
        <f t="shared" ref="F270:F273" si="31">SUM(D270:E270)</f>
        <v>14660</v>
      </c>
      <c r="G270" s="9">
        <v>15649</v>
      </c>
      <c r="H270" s="113">
        <f t="shared" si="26"/>
        <v>1.067462482946794</v>
      </c>
      <c r="I270" s="12" t="s">
        <v>351</v>
      </c>
      <c r="J270" s="12"/>
      <c r="O270" s="26"/>
    </row>
    <row r="271" spans="1:257" x14ac:dyDescent="0.2">
      <c r="A271" s="47" t="s">
        <v>370</v>
      </c>
      <c r="B271" s="47" t="s">
        <v>370</v>
      </c>
      <c r="C271" s="8" t="s">
        <v>559</v>
      </c>
      <c r="D271" s="9">
        <v>8961</v>
      </c>
      <c r="E271" s="9"/>
      <c r="F271" s="9">
        <f t="shared" si="31"/>
        <v>8961</v>
      </c>
      <c r="G271" s="9">
        <v>8064</v>
      </c>
      <c r="H271" s="113">
        <f t="shared" si="26"/>
        <v>0.89989956478071642</v>
      </c>
      <c r="I271" s="12" t="s">
        <v>351</v>
      </c>
      <c r="J271" s="12"/>
      <c r="O271" s="26"/>
    </row>
    <row r="272" spans="1:257" x14ac:dyDescent="0.2">
      <c r="A272" s="47" t="s">
        <v>356</v>
      </c>
      <c r="B272" s="47" t="s">
        <v>356</v>
      </c>
      <c r="C272" s="8" t="s">
        <v>528</v>
      </c>
      <c r="D272" s="9">
        <v>6378</v>
      </c>
      <c r="E272" s="9"/>
      <c r="F272" s="9">
        <f t="shared" si="31"/>
        <v>6378</v>
      </c>
      <c r="G272" s="9">
        <v>6286</v>
      </c>
      <c r="H272" s="113">
        <f t="shared" si="26"/>
        <v>0.98557541549074945</v>
      </c>
      <c r="I272" s="12" t="s">
        <v>351</v>
      </c>
      <c r="O272" s="26"/>
    </row>
    <row r="273" spans="1:257" x14ac:dyDescent="0.2">
      <c r="A273" s="47" t="s">
        <v>630</v>
      </c>
      <c r="B273" s="47"/>
      <c r="C273" s="8" t="s">
        <v>631</v>
      </c>
      <c r="D273" s="9">
        <v>0</v>
      </c>
      <c r="E273" s="9">
        <v>16</v>
      </c>
      <c r="F273" s="9">
        <f t="shared" si="31"/>
        <v>16</v>
      </c>
      <c r="G273" s="9">
        <v>16</v>
      </c>
      <c r="H273" s="113"/>
      <c r="I273" s="12" t="s">
        <v>351</v>
      </c>
      <c r="O273" s="26"/>
    </row>
    <row r="274" spans="1:257" s="3" customFormat="1" x14ac:dyDescent="0.2">
      <c r="A274" s="48"/>
      <c r="B274" s="48"/>
      <c r="C274" s="13" t="s">
        <v>54</v>
      </c>
      <c r="D274" s="14">
        <f t="shared" ref="D274:F274" si="32">SUM(D270:D273)</f>
        <v>29999</v>
      </c>
      <c r="E274" s="14">
        <f t="shared" si="32"/>
        <v>16</v>
      </c>
      <c r="F274" s="14">
        <f t="shared" si="32"/>
        <v>30015</v>
      </c>
      <c r="G274" s="14">
        <f>SUM(G270:G273)</f>
        <v>30015</v>
      </c>
      <c r="H274" s="113">
        <f t="shared" si="26"/>
        <v>1</v>
      </c>
      <c r="I274" s="6"/>
      <c r="O274" s="26"/>
    </row>
    <row r="275" spans="1:257" s="3" customFormat="1" x14ac:dyDescent="0.2">
      <c r="A275" s="45"/>
      <c r="B275" s="45"/>
      <c r="D275" s="6"/>
      <c r="E275" s="6"/>
      <c r="F275" s="6"/>
      <c r="G275" s="6"/>
      <c r="H275" s="114"/>
      <c r="I275" s="6"/>
      <c r="O275" s="26"/>
    </row>
    <row r="276" spans="1:257" s="3" customFormat="1" x14ac:dyDescent="0.2">
      <c r="A276" s="45"/>
      <c r="B276" s="45"/>
      <c r="D276" s="6"/>
      <c r="E276" s="6"/>
      <c r="F276" s="6"/>
      <c r="G276" s="6"/>
      <c r="H276" s="114"/>
      <c r="I276" s="6"/>
      <c r="O276" s="26"/>
    </row>
    <row r="277" spans="1:257" s="3" customFormat="1" x14ac:dyDescent="0.2">
      <c r="A277" s="44" t="s">
        <v>669</v>
      </c>
      <c r="B277" s="45"/>
      <c r="D277" s="6"/>
      <c r="E277" s="6"/>
      <c r="F277" s="6"/>
      <c r="G277" s="6"/>
      <c r="H277" s="114"/>
      <c r="I277" s="6"/>
      <c r="O277" s="26"/>
    </row>
    <row r="278" spans="1:257" ht="12.45" customHeight="1" x14ac:dyDescent="0.2">
      <c r="A278" s="44" t="s">
        <v>248</v>
      </c>
      <c r="B278" s="44"/>
      <c r="C278" s="44"/>
      <c r="D278" s="44"/>
      <c r="E278" s="44"/>
      <c r="F278" s="44"/>
      <c r="G278" s="44"/>
      <c r="H278" s="11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  <c r="AA278" s="44"/>
      <c r="AB278" s="44"/>
      <c r="AC278" s="44"/>
      <c r="AD278" s="44"/>
      <c r="AE278" s="44"/>
      <c r="AF278" s="44"/>
      <c r="AG278" s="44"/>
      <c r="AH278" s="44"/>
      <c r="AI278" s="44"/>
      <c r="AJ278" s="44"/>
      <c r="AK278" s="44"/>
      <c r="AL278" s="44"/>
      <c r="AM278" s="44"/>
      <c r="AN278" s="44"/>
      <c r="AO278" s="44"/>
      <c r="AP278" s="44"/>
      <c r="AQ278" s="44"/>
      <c r="AR278" s="44"/>
      <c r="AS278" s="44"/>
      <c r="AT278" s="44"/>
      <c r="AU278" s="44"/>
      <c r="AV278" s="44"/>
      <c r="AW278" s="44"/>
      <c r="AX278" s="44"/>
      <c r="AY278" s="44"/>
      <c r="AZ278" s="44"/>
      <c r="BA278" s="44"/>
      <c r="BB278" s="44"/>
      <c r="BC278" s="44"/>
      <c r="BD278" s="44"/>
      <c r="BE278" s="44"/>
      <c r="BF278" s="44"/>
      <c r="BG278" s="44"/>
      <c r="BH278" s="44"/>
      <c r="BI278" s="44"/>
      <c r="BJ278" s="44"/>
      <c r="BK278" s="44"/>
      <c r="BL278" s="44"/>
      <c r="BM278" s="44"/>
      <c r="BN278" s="44"/>
      <c r="BO278" s="44"/>
      <c r="BP278" s="44"/>
      <c r="BQ278" s="44"/>
      <c r="BR278" s="44"/>
      <c r="BS278" s="44"/>
      <c r="BT278" s="44"/>
      <c r="BU278" s="44"/>
      <c r="BV278" s="44"/>
      <c r="BW278" s="44"/>
      <c r="BX278" s="44"/>
      <c r="BY278" s="44"/>
      <c r="BZ278" s="44"/>
      <c r="CA278" s="44"/>
      <c r="CB278" s="44"/>
      <c r="CC278" s="44"/>
      <c r="CD278" s="44"/>
      <c r="CE278" s="44"/>
      <c r="CF278" s="44"/>
      <c r="CG278" s="44"/>
      <c r="CH278" s="44"/>
      <c r="CI278" s="44"/>
      <c r="CJ278" s="44"/>
      <c r="CK278" s="44"/>
      <c r="CL278" s="44"/>
      <c r="CM278" s="44"/>
      <c r="CN278" s="44"/>
      <c r="CO278" s="44"/>
      <c r="CP278" s="44"/>
      <c r="CQ278" s="44"/>
      <c r="CR278" s="44"/>
      <c r="CS278" s="44"/>
      <c r="CT278" s="44"/>
      <c r="CU278" s="44"/>
      <c r="CV278" s="44"/>
      <c r="CW278" s="44"/>
      <c r="CX278" s="44"/>
      <c r="CY278" s="44"/>
      <c r="CZ278" s="44"/>
      <c r="DA278" s="44"/>
      <c r="DB278" s="44"/>
      <c r="DC278" s="44"/>
      <c r="DD278" s="44"/>
      <c r="DE278" s="44"/>
      <c r="DF278" s="44"/>
      <c r="DG278" s="44"/>
      <c r="DH278" s="44"/>
      <c r="DI278" s="44"/>
      <c r="DJ278" s="44"/>
      <c r="DK278" s="44"/>
      <c r="DL278" s="44"/>
      <c r="DM278" s="44"/>
      <c r="DN278" s="44"/>
      <c r="DO278" s="44"/>
      <c r="DP278" s="44"/>
      <c r="DQ278" s="44"/>
      <c r="DR278" s="44"/>
      <c r="DS278" s="44"/>
      <c r="DT278" s="44"/>
      <c r="DU278" s="44"/>
      <c r="DV278" s="44"/>
      <c r="DW278" s="44"/>
      <c r="DX278" s="44"/>
      <c r="DY278" s="44"/>
      <c r="DZ278" s="44"/>
      <c r="EA278" s="44"/>
      <c r="EB278" s="44"/>
      <c r="EC278" s="44"/>
      <c r="ED278" s="44"/>
      <c r="EE278" s="44"/>
      <c r="EF278" s="44"/>
      <c r="EG278" s="44"/>
      <c r="EH278" s="44"/>
      <c r="EI278" s="44"/>
      <c r="EJ278" s="44"/>
      <c r="EK278" s="44"/>
      <c r="EL278" s="44"/>
      <c r="EM278" s="44"/>
      <c r="EN278" s="44"/>
      <c r="EO278" s="44"/>
      <c r="EP278" s="44"/>
      <c r="EQ278" s="44"/>
      <c r="ER278" s="44"/>
      <c r="ES278" s="44"/>
      <c r="ET278" s="44"/>
      <c r="EU278" s="44"/>
      <c r="EV278" s="44"/>
      <c r="EW278" s="44"/>
      <c r="EX278" s="44"/>
      <c r="EY278" s="44"/>
      <c r="EZ278" s="44"/>
      <c r="FA278" s="44"/>
      <c r="FB278" s="44"/>
      <c r="FC278" s="44"/>
      <c r="FD278" s="44"/>
      <c r="FE278" s="44"/>
      <c r="FF278" s="44"/>
      <c r="FG278" s="44"/>
      <c r="FH278" s="44"/>
      <c r="FI278" s="44"/>
      <c r="FJ278" s="44"/>
      <c r="FK278" s="44"/>
      <c r="FL278" s="44"/>
      <c r="FM278" s="44"/>
      <c r="FN278" s="44"/>
      <c r="FO278" s="44"/>
      <c r="FP278" s="44"/>
      <c r="FQ278" s="44"/>
      <c r="FR278" s="44"/>
      <c r="FS278" s="44"/>
      <c r="FT278" s="44"/>
      <c r="FU278" s="44"/>
      <c r="FV278" s="44"/>
      <c r="FW278" s="44"/>
      <c r="FX278" s="44"/>
      <c r="FY278" s="44"/>
      <c r="FZ278" s="44"/>
      <c r="GA278" s="44"/>
      <c r="GB278" s="44"/>
      <c r="GC278" s="44"/>
      <c r="GD278" s="44"/>
      <c r="GE278" s="44"/>
      <c r="GF278" s="44"/>
      <c r="GG278" s="44"/>
      <c r="GH278" s="44"/>
      <c r="GI278" s="44"/>
      <c r="GJ278" s="44"/>
      <c r="GK278" s="44"/>
      <c r="GL278" s="44"/>
      <c r="GM278" s="44"/>
      <c r="GN278" s="44"/>
      <c r="GO278" s="44"/>
      <c r="GP278" s="44"/>
      <c r="GQ278" s="44"/>
      <c r="GR278" s="44"/>
      <c r="GS278" s="44"/>
      <c r="GT278" s="44"/>
      <c r="GU278" s="44"/>
      <c r="GV278" s="44"/>
      <c r="GW278" s="44"/>
      <c r="GX278" s="44"/>
      <c r="GY278" s="44"/>
      <c r="GZ278" s="44"/>
      <c r="HA278" s="44"/>
      <c r="HB278" s="44"/>
      <c r="HC278" s="44"/>
      <c r="HD278" s="44"/>
      <c r="HE278" s="44"/>
      <c r="HF278" s="44"/>
      <c r="HG278" s="44"/>
      <c r="HH278" s="44"/>
      <c r="HI278" s="44"/>
      <c r="HJ278" s="44"/>
      <c r="HK278" s="44"/>
      <c r="HL278" s="44"/>
      <c r="HM278" s="44"/>
      <c r="HN278" s="44"/>
      <c r="HO278" s="44"/>
      <c r="HP278" s="44"/>
      <c r="HQ278" s="44"/>
      <c r="HR278" s="44"/>
      <c r="HS278" s="44"/>
      <c r="HT278" s="44"/>
      <c r="HU278" s="44"/>
      <c r="HV278" s="44"/>
      <c r="HW278" s="44"/>
      <c r="HX278" s="44"/>
      <c r="HY278" s="44"/>
      <c r="HZ278" s="44"/>
      <c r="IA278" s="44"/>
      <c r="IB278" s="44"/>
      <c r="IC278" s="44"/>
      <c r="ID278" s="44"/>
      <c r="IE278" s="44"/>
      <c r="IF278" s="44"/>
      <c r="IG278" s="44"/>
      <c r="IH278" s="44"/>
      <c r="II278" s="44"/>
      <c r="IJ278" s="44"/>
      <c r="IK278" s="44"/>
      <c r="IL278" s="44"/>
      <c r="IM278" s="44"/>
      <c r="IN278" s="44"/>
      <c r="IO278" s="44"/>
      <c r="IP278" s="44"/>
      <c r="IQ278" s="44"/>
      <c r="IR278" s="44"/>
      <c r="IS278" s="44"/>
      <c r="IT278" s="44"/>
      <c r="IU278" s="44"/>
      <c r="IV278" s="44"/>
      <c r="IW278" s="44"/>
    </row>
    <row r="279" spans="1:257" s="3" customFormat="1" x14ac:dyDescent="0.2">
      <c r="A279" s="45" t="s">
        <v>53</v>
      </c>
      <c r="B279" s="45"/>
      <c r="D279" s="6"/>
      <c r="E279" s="6"/>
      <c r="F279" s="6"/>
      <c r="G279" s="6"/>
      <c r="H279" s="114"/>
      <c r="I279" s="6"/>
      <c r="O279" s="26"/>
    </row>
    <row r="280" spans="1:257" x14ac:dyDescent="0.2">
      <c r="A280" s="47" t="s">
        <v>471</v>
      </c>
      <c r="B280" s="47" t="s">
        <v>471</v>
      </c>
      <c r="C280" s="8" t="s">
        <v>22</v>
      </c>
      <c r="D280" s="9">
        <v>11802</v>
      </c>
      <c r="E280" s="9">
        <v>-11802</v>
      </c>
      <c r="F280" s="9">
        <f t="shared" ref="F280:F287" si="33">SUM(D280:E280)</f>
        <v>0</v>
      </c>
      <c r="G280" s="9"/>
      <c r="H280" s="113">
        <v>0</v>
      </c>
      <c r="I280" s="12" t="s">
        <v>351</v>
      </c>
      <c r="J280" s="12"/>
      <c r="O280" s="26"/>
    </row>
    <row r="281" spans="1:257" x14ac:dyDescent="0.2">
      <c r="A281" s="47" t="s">
        <v>356</v>
      </c>
      <c r="B281" s="47" t="s">
        <v>356</v>
      </c>
      <c r="C281" s="8" t="s">
        <v>528</v>
      </c>
      <c r="D281" s="9">
        <v>3187</v>
      </c>
      <c r="E281" s="9">
        <v>-3187</v>
      </c>
      <c r="F281" s="9">
        <f t="shared" si="33"/>
        <v>0</v>
      </c>
      <c r="G281" s="9"/>
      <c r="H281" s="113">
        <v>0</v>
      </c>
      <c r="I281" s="12" t="s">
        <v>351</v>
      </c>
      <c r="O281" s="26"/>
    </row>
    <row r="282" spans="1:257" x14ac:dyDescent="0.2">
      <c r="A282" s="47" t="s">
        <v>238</v>
      </c>
      <c r="B282" s="47"/>
      <c r="C282" s="8" t="s">
        <v>21</v>
      </c>
      <c r="D282" s="9">
        <v>0</v>
      </c>
      <c r="E282" s="9">
        <v>11802</v>
      </c>
      <c r="F282" s="9">
        <f t="shared" si="33"/>
        <v>11802</v>
      </c>
      <c r="G282" s="9">
        <v>150</v>
      </c>
      <c r="H282" s="113"/>
      <c r="O282" s="26"/>
    </row>
    <row r="283" spans="1:257" x14ac:dyDescent="0.2">
      <c r="A283" s="47" t="s">
        <v>238</v>
      </c>
      <c r="B283" s="47"/>
      <c r="C283" s="8" t="s">
        <v>739</v>
      </c>
      <c r="D283" s="9">
        <v>0</v>
      </c>
      <c r="E283" s="9">
        <v>10318</v>
      </c>
      <c r="F283" s="9">
        <f t="shared" si="33"/>
        <v>10318</v>
      </c>
      <c r="G283" s="9"/>
      <c r="H283" s="113"/>
      <c r="O283" s="26"/>
    </row>
    <row r="284" spans="1:257" x14ac:dyDescent="0.2">
      <c r="A284" s="47" t="s">
        <v>355</v>
      </c>
      <c r="B284" s="47"/>
      <c r="C284" s="8" t="s">
        <v>719</v>
      </c>
      <c r="D284" s="9">
        <v>0</v>
      </c>
      <c r="E284" s="9">
        <v>3187</v>
      </c>
      <c r="F284" s="9">
        <f t="shared" si="33"/>
        <v>3187</v>
      </c>
      <c r="G284" s="9"/>
      <c r="H284" s="113"/>
      <c r="O284" s="26"/>
    </row>
    <row r="285" spans="1:257" x14ac:dyDescent="0.2">
      <c r="A285" s="47" t="s">
        <v>355</v>
      </c>
      <c r="B285" s="47"/>
      <c r="C285" s="8" t="s">
        <v>740</v>
      </c>
      <c r="D285" s="9">
        <v>0</v>
      </c>
      <c r="E285" s="9">
        <v>2745</v>
      </c>
      <c r="F285" s="9">
        <f t="shared" si="33"/>
        <v>2745</v>
      </c>
      <c r="G285" s="9"/>
      <c r="H285" s="113"/>
      <c r="O285" s="26"/>
    </row>
    <row r="286" spans="1:257" x14ac:dyDescent="0.2">
      <c r="A286" s="47" t="s">
        <v>533</v>
      </c>
      <c r="B286" s="47" t="s">
        <v>240</v>
      </c>
      <c r="C286" s="8" t="s">
        <v>543</v>
      </c>
      <c r="D286" s="9">
        <v>8</v>
      </c>
      <c r="E286" s="9"/>
      <c r="F286" s="9">
        <f t="shared" si="33"/>
        <v>8</v>
      </c>
      <c r="G286" s="9"/>
      <c r="H286" s="113">
        <f t="shared" si="26"/>
        <v>0</v>
      </c>
      <c r="I286" s="12" t="s">
        <v>351</v>
      </c>
      <c r="O286" s="26"/>
    </row>
    <row r="287" spans="1:257" x14ac:dyDescent="0.2">
      <c r="A287" s="47" t="s">
        <v>354</v>
      </c>
      <c r="B287" s="47" t="s">
        <v>354</v>
      </c>
      <c r="C287" s="8" t="s">
        <v>90</v>
      </c>
      <c r="D287" s="9">
        <v>2</v>
      </c>
      <c r="E287" s="9"/>
      <c r="F287" s="9">
        <f t="shared" si="33"/>
        <v>2</v>
      </c>
      <c r="G287" s="9"/>
      <c r="H287" s="113">
        <f t="shared" si="26"/>
        <v>0</v>
      </c>
      <c r="I287" s="12" t="s">
        <v>351</v>
      </c>
      <c r="O287" s="26"/>
    </row>
    <row r="288" spans="1:257" s="3" customFormat="1" x14ac:dyDescent="0.2">
      <c r="A288" s="48"/>
      <c r="B288" s="48"/>
      <c r="C288" s="13" t="s">
        <v>54</v>
      </c>
      <c r="D288" s="14">
        <f t="shared" ref="D288:F288" si="34">SUM(D280:D287)</f>
        <v>14999</v>
      </c>
      <c r="E288" s="14">
        <f t="shared" si="34"/>
        <v>13063</v>
      </c>
      <c r="F288" s="14">
        <f t="shared" si="34"/>
        <v>28062</v>
      </c>
      <c r="G288" s="14">
        <f t="shared" ref="G288" si="35">SUM(G280:G287)</f>
        <v>150</v>
      </c>
      <c r="H288" s="113">
        <f t="shared" si="26"/>
        <v>5.3453068206115034E-3</v>
      </c>
      <c r="I288" s="6"/>
      <c r="O288" s="26"/>
    </row>
    <row r="289" spans="1:257" s="3" customFormat="1" x14ac:dyDescent="0.2">
      <c r="A289" s="45"/>
      <c r="B289" s="45"/>
      <c r="D289" s="6"/>
      <c r="E289" s="6"/>
      <c r="F289" s="6"/>
      <c r="G289" s="6"/>
      <c r="H289" s="114"/>
      <c r="I289" s="6"/>
      <c r="O289" s="26"/>
    </row>
    <row r="290" spans="1:257" s="3" customFormat="1" x14ac:dyDescent="0.2">
      <c r="A290" s="45"/>
      <c r="B290" s="45"/>
      <c r="D290" s="6"/>
      <c r="E290" s="6"/>
      <c r="F290" s="6"/>
      <c r="G290" s="6"/>
      <c r="H290" s="114"/>
      <c r="I290" s="6"/>
      <c r="O290" s="26"/>
    </row>
    <row r="291" spans="1:257" s="3" customFormat="1" x14ac:dyDescent="0.2">
      <c r="A291" s="44" t="s">
        <v>664</v>
      </c>
      <c r="B291" s="45"/>
      <c r="D291" s="6"/>
      <c r="E291" s="6"/>
      <c r="F291" s="6"/>
      <c r="G291" s="6"/>
      <c r="H291" s="114"/>
      <c r="I291" s="6"/>
      <c r="O291" s="26"/>
    </row>
    <row r="292" spans="1:257" ht="12.45" customHeight="1" x14ac:dyDescent="0.2">
      <c r="A292" s="44" t="s">
        <v>248</v>
      </c>
      <c r="B292" s="44"/>
      <c r="C292" s="44"/>
      <c r="D292" s="44"/>
      <c r="E292" s="44"/>
      <c r="F292" s="44"/>
      <c r="G292" s="44"/>
      <c r="H292" s="11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  <c r="AD292" s="44"/>
      <c r="AE292" s="44"/>
      <c r="AF292" s="44"/>
      <c r="AG292" s="44"/>
      <c r="AH292" s="44"/>
      <c r="AI292" s="44"/>
      <c r="AJ292" s="44"/>
      <c r="AK292" s="44"/>
      <c r="AL292" s="44"/>
      <c r="AM292" s="44"/>
      <c r="AN292" s="44"/>
      <c r="AO292" s="44"/>
      <c r="AP292" s="44"/>
      <c r="AQ292" s="44"/>
      <c r="AR292" s="44"/>
      <c r="AS292" s="44"/>
      <c r="AT292" s="44"/>
      <c r="AU292" s="44"/>
      <c r="AV292" s="44"/>
      <c r="AW292" s="44"/>
      <c r="AX292" s="44"/>
      <c r="AY292" s="44"/>
      <c r="AZ292" s="44"/>
      <c r="BA292" s="44"/>
      <c r="BB292" s="44"/>
      <c r="BC292" s="44"/>
      <c r="BD292" s="44"/>
      <c r="BE292" s="44"/>
      <c r="BF292" s="44"/>
      <c r="BG292" s="44"/>
      <c r="BH292" s="44"/>
      <c r="BI292" s="44"/>
      <c r="BJ292" s="44"/>
      <c r="BK292" s="44"/>
      <c r="BL292" s="44"/>
      <c r="BM292" s="44"/>
      <c r="BN292" s="44"/>
      <c r="BO292" s="44"/>
      <c r="BP292" s="44"/>
      <c r="BQ292" s="44"/>
      <c r="BR292" s="44"/>
      <c r="BS292" s="44"/>
      <c r="BT292" s="44"/>
      <c r="BU292" s="44"/>
      <c r="BV292" s="44"/>
      <c r="BW292" s="44"/>
      <c r="BX292" s="44"/>
      <c r="BY292" s="44"/>
      <c r="BZ292" s="44"/>
      <c r="CA292" s="44"/>
      <c r="CB292" s="44"/>
      <c r="CC292" s="44"/>
      <c r="CD292" s="44"/>
      <c r="CE292" s="44"/>
      <c r="CF292" s="44"/>
      <c r="CG292" s="44"/>
      <c r="CH292" s="44"/>
      <c r="CI292" s="44"/>
      <c r="CJ292" s="44"/>
      <c r="CK292" s="44"/>
      <c r="CL292" s="44"/>
      <c r="CM292" s="44"/>
      <c r="CN292" s="44"/>
      <c r="CO292" s="44"/>
      <c r="CP292" s="44"/>
      <c r="CQ292" s="44"/>
      <c r="CR292" s="44"/>
      <c r="CS292" s="44"/>
      <c r="CT292" s="44"/>
      <c r="CU292" s="44"/>
      <c r="CV292" s="44"/>
      <c r="CW292" s="44"/>
      <c r="CX292" s="44"/>
      <c r="CY292" s="44"/>
      <c r="CZ292" s="44"/>
      <c r="DA292" s="44"/>
      <c r="DB292" s="44"/>
      <c r="DC292" s="44"/>
      <c r="DD292" s="44"/>
      <c r="DE292" s="44"/>
      <c r="DF292" s="44"/>
      <c r="DG292" s="44"/>
      <c r="DH292" s="44"/>
      <c r="DI292" s="44"/>
      <c r="DJ292" s="44"/>
      <c r="DK292" s="44"/>
      <c r="DL292" s="44"/>
      <c r="DM292" s="44"/>
      <c r="DN292" s="44"/>
      <c r="DO292" s="44"/>
      <c r="DP292" s="44"/>
      <c r="DQ292" s="44"/>
      <c r="DR292" s="44"/>
      <c r="DS292" s="44"/>
      <c r="DT292" s="44"/>
      <c r="DU292" s="44"/>
      <c r="DV292" s="44"/>
      <c r="DW292" s="44"/>
      <c r="DX292" s="44"/>
      <c r="DY292" s="44"/>
      <c r="DZ292" s="44"/>
      <c r="EA292" s="44"/>
      <c r="EB292" s="44"/>
      <c r="EC292" s="44"/>
      <c r="ED292" s="44"/>
      <c r="EE292" s="44"/>
      <c r="EF292" s="44"/>
      <c r="EG292" s="44"/>
      <c r="EH292" s="44"/>
      <c r="EI292" s="44"/>
      <c r="EJ292" s="44"/>
      <c r="EK292" s="44"/>
      <c r="EL292" s="44"/>
      <c r="EM292" s="44"/>
      <c r="EN292" s="44"/>
      <c r="EO292" s="44"/>
      <c r="EP292" s="44"/>
      <c r="EQ292" s="44"/>
      <c r="ER292" s="44"/>
      <c r="ES292" s="44"/>
      <c r="ET292" s="44"/>
      <c r="EU292" s="44"/>
      <c r="EV292" s="44"/>
      <c r="EW292" s="44"/>
      <c r="EX292" s="44"/>
      <c r="EY292" s="44"/>
      <c r="EZ292" s="44"/>
      <c r="FA292" s="44"/>
      <c r="FB292" s="44"/>
      <c r="FC292" s="44"/>
      <c r="FD292" s="44"/>
      <c r="FE292" s="44"/>
      <c r="FF292" s="44"/>
      <c r="FG292" s="44"/>
      <c r="FH292" s="44"/>
      <c r="FI292" s="44"/>
      <c r="FJ292" s="44"/>
      <c r="FK292" s="44"/>
      <c r="FL292" s="44"/>
      <c r="FM292" s="44"/>
      <c r="FN292" s="44"/>
      <c r="FO292" s="44"/>
      <c r="FP292" s="44"/>
      <c r="FQ292" s="44"/>
      <c r="FR292" s="44"/>
      <c r="FS292" s="44"/>
      <c r="FT292" s="44"/>
      <c r="FU292" s="44"/>
      <c r="FV292" s="44"/>
      <c r="FW292" s="44"/>
      <c r="FX292" s="44"/>
      <c r="FY292" s="44"/>
      <c r="FZ292" s="44"/>
      <c r="GA292" s="44"/>
      <c r="GB292" s="44"/>
      <c r="GC292" s="44"/>
      <c r="GD292" s="44"/>
      <c r="GE292" s="44"/>
      <c r="GF292" s="44"/>
      <c r="GG292" s="44"/>
      <c r="GH292" s="44"/>
      <c r="GI292" s="44"/>
      <c r="GJ292" s="44"/>
      <c r="GK292" s="44"/>
      <c r="GL292" s="44"/>
      <c r="GM292" s="44"/>
      <c r="GN292" s="44"/>
      <c r="GO292" s="44"/>
      <c r="GP292" s="44"/>
      <c r="GQ292" s="44"/>
      <c r="GR292" s="44"/>
      <c r="GS292" s="44"/>
      <c r="GT292" s="44"/>
      <c r="GU292" s="44"/>
      <c r="GV292" s="44"/>
      <c r="GW292" s="44"/>
      <c r="GX292" s="44"/>
      <c r="GY292" s="44"/>
      <c r="GZ292" s="44"/>
      <c r="HA292" s="44"/>
      <c r="HB292" s="44"/>
      <c r="HC292" s="44"/>
      <c r="HD292" s="44"/>
      <c r="HE292" s="44"/>
      <c r="HF292" s="44"/>
      <c r="HG292" s="44"/>
      <c r="HH292" s="44"/>
      <c r="HI292" s="44"/>
      <c r="HJ292" s="44"/>
      <c r="HK292" s="44"/>
      <c r="HL292" s="44"/>
      <c r="HM292" s="44"/>
      <c r="HN292" s="44"/>
      <c r="HO292" s="44"/>
      <c r="HP292" s="44"/>
      <c r="HQ292" s="44"/>
      <c r="HR292" s="44"/>
      <c r="HS292" s="44"/>
      <c r="HT292" s="44"/>
      <c r="HU292" s="44"/>
      <c r="HV292" s="44"/>
      <c r="HW292" s="44"/>
      <c r="HX292" s="44"/>
      <c r="HY292" s="44"/>
      <c r="HZ292" s="44"/>
      <c r="IA292" s="44"/>
      <c r="IB292" s="44"/>
      <c r="IC292" s="44"/>
      <c r="ID292" s="44"/>
      <c r="IE292" s="44"/>
      <c r="IF292" s="44"/>
      <c r="IG292" s="44"/>
      <c r="IH292" s="44"/>
      <c r="II292" s="44"/>
      <c r="IJ292" s="44"/>
      <c r="IK292" s="44"/>
      <c r="IL292" s="44"/>
      <c r="IM292" s="44"/>
      <c r="IN292" s="44"/>
      <c r="IO292" s="44"/>
      <c r="IP292" s="44"/>
      <c r="IQ292" s="44"/>
      <c r="IR292" s="44"/>
      <c r="IS292" s="44"/>
      <c r="IT292" s="44"/>
      <c r="IU292" s="44"/>
      <c r="IV292" s="44"/>
      <c r="IW292" s="44"/>
    </row>
    <row r="293" spans="1:257" s="3" customFormat="1" x14ac:dyDescent="0.2">
      <c r="A293" s="45" t="s">
        <v>51</v>
      </c>
      <c r="B293" s="45"/>
      <c r="D293" s="6"/>
      <c r="E293" s="6"/>
      <c r="F293" s="6"/>
      <c r="G293" s="6"/>
      <c r="H293" s="114"/>
      <c r="I293" s="6"/>
      <c r="O293" s="26"/>
    </row>
    <row r="294" spans="1:257" x14ac:dyDescent="0.2">
      <c r="A294" s="47" t="s">
        <v>665</v>
      </c>
      <c r="B294" s="47"/>
      <c r="C294" s="8" t="s">
        <v>666</v>
      </c>
      <c r="D294" s="9">
        <v>0</v>
      </c>
      <c r="E294" s="9"/>
      <c r="F294" s="9">
        <f t="shared" ref="F294" si="36">SUM(D294:E294)</f>
        <v>0</v>
      </c>
      <c r="G294" s="9">
        <v>17</v>
      </c>
      <c r="H294" s="113">
        <v>0</v>
      </c>
      <c r="I294" s="12" t="s">
        <v>351</v>
      </c>
      <c r="J294" s="12"/>
      <c r="O294" s="26"/>
    </row>
    <row r="295" spans="1:257" s="3" customFormat="1" x14ac:dyDescent="0.2">
      <c r="A295" s="48"/>
      <c r="B295" s="48"/>
      <c r="C295" s="13" t="s">
        <v>54</v>
      </c>
      <c r="D295" s="14">
        <f>SUM(D294:D294)</f>
        <v>0</v>
      </c>
      <c r="E295" s="14">
        <f>SUM(E294:E294)</f>
        <v>0</v>
      </c>
      <c r="F295" s="14">
        <f>SUM(F294:F294)</f>
        <v>0</v>
      </c>
      <c r="G295" s="14">
        <f>SUM(G294:G294)</f>
        <v>17</v>
      </c>
      <c r="H295" s="113">
        <v>0</v>
      </c>
      <c r="I295" s="6"/>
      <c r="O295" s="26"/>
    </row>
    <row r="296" spans="1:257" s="3" customFormat="1" x14ac:dyDescent="0.2">
      <c r="A296" s="45"/>
      <c r="B296" s="45"/>
      <c r="D296" s="6"/>
      <c r="E296" s="6"/>
      <c r="F296" s="6"/>
      <c r="G296" s="6"/>
      <c r="H296" s="114"/>
      <c r="I296" s="6"/>
      <c r="O296" s="26"/>
    </row>
    <row r="297" spans="1:257" s="3" customFormat="1" x14ac:dyDescent="0.2">
      <c r="A297" s="45"/>
      <c r="B297" s="45"/>
      <c r="D297" s="6"/>
      <c r="E297" s="6"/>
      <c r="F297" s="6"/>
      <c r="G297" s="6"/>
      <c r="H297" s="114"/>
      <c r="I297" s="6"/>
      <c r="O297" s="26"/>
    </row>
    <row r="298" spans="1:257" s="3" customFormat="1" x14ac:dyDescent="0.2">
      <c r="A298" s="44" t="s">
        <v>667</v>
      </c>
      <c r="B298" s="45"/>
      <c r="D298" s="6"/>
      <c r="E298" s="6"/>
      <c r="F298" s="6"/>
      <c r="G298" s="6"/>
      <c r="H298" s="114"/>
      <c r="I298" s="6"/>
      <c r="O298" s="26"/>
    </row>
    <row r="299" spans="1:257" ht="12.45" customHeight="1" x14ac:dyDescent="0.2">
      <c r="A299" s="44" t="s">
        <v>248</v>
      </c>
      <c r="B299" s="44"/>
      <c r="C299" s="44"/>
      <c r="D299" s="44"/>
      <c r="E299" s="44"/>
      <c r="F299" s="44"/>
      <c r="G299" s="44"/>
      <c r="H299" s="11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  <c r="AE299" s="44"/>
      <c r="AF299" s="44"/>
      <c r="AG299" s="44"/>
      <c r="AH299" s="44"/>
      <c r="AI299" s="44"/>
      <c r="AJ299" s="44"/>
      <c r="AK299" s="44"/>
      <c r="AL299" s="44"/>
      <c r="AM299" s="44"/>
      <c r="AN299" s="44"/>
      <c r="AO299" s="44"/>
      <c r="AP299" s="44"/>
      <c r="AQ299" s="44"/>
      <c r="AR299" s="44"/>
      <c r="AS299" s="44"/>
      <c r="AT299" s="44"/>
      <c r="AU299" s="44"/>
      <c r="AV299" s="44"/>
      <c r="AW299" s="44"/>
      <c r="AX299" s="44"/>
      <c r="AY299" s="44"/>
      <c r="AZ299" s="44"/>
      <c r="BA299" s="44"/>
      <c r="BB299" s="44"/>
      <c r="BC299" s="44"/>
      <c r="BD299" s="44"/>
      <c r="BE299" s="44"/>
      <c r="BF299" s="44"/>
      <c r="BG299" s="44"/>
      <c r="BH299" s="44"/>
      <c r="BI299" s="44"/>
      <c r="BJ299" s="44"/>
      <c r="BK299" s="44"/>
      <c r="BL299" s="44"/>
      <c r="BM299" s="44"/>
      <c r="BN299" s="44"/>
      <c r="BO299" s="44"/>
      <c r="BP299" s="44"/>
      <c r="BQ299" s="44"/>
      <c r="BR299" s="44"/>
      <c r="BS299" s="44"/>
      <c r="BT299" s="44"/>
      <c r="BU299" s="44"/>
      <c r="BV299" s="44"/>
      <c r="BW299" s="44"/>
      <c r="BX299" s="44"/>
      <c r="BY299" s="44"/>
      <c r="BZ299" s="44"/>
      <c r="CA299" s="44"/>
      <c r="CB299" s="44"/>
      <c r="CC299" s="44"/>
      <c r="CD299" s="44"/>
      <c r="CE299" s="44"/>
      <c r="CF299" s="44"/>
      <c r="CG299" s="44"/>
      <c r="CH299" s="44"/>
      <c r="CI299" s="44"/>
      <c r="CJ299" s="44"/>
      <c r="CK299" s="44"/>
      <c r="CL299" s="44"/>
      <c r="CM299" s="44"/>
      <c r="CN299" s="44"/>
      <c r="CO299" s="44"/>
      <c r="CP299" s="44"/>
      <c r="CQ299" s="44"/>
      <c r="CR299" s="44"/>
      <c r="CS299" s="44"/>
      <c r="CT299" s="44"/>
      <c r="CU299" s="44"/>
      <c r="CV299" s="44"/>
      <c r="CW299" s="44"/>
      <c r="CX299" s="44"/>
      <c r="CY299" s="44"/>
      <c r="CZ299" s="44"/>
      <c r="DA299" s="44"/>
      <c r="DB299" s="44"/>
      <c r="DC299" s="44"/>
      <c r="DD299" s="44"/>
      <c r="DE299" s="44"/>
      <c r="DF299" s="44"/>
      <c r="DG299" s="44"/>
      <c r="DH299" s="44"/>
      <c r="DI299" s="44"/>
      <c r="DJ299" s="44"/>
      <c r="DK299" s="44"/>
      <c r="DL299" s="44"/>
      <c r="DM299" s="44"/>
      <c r="DN299" s="44"/>
      <c r="DO299" s="44"/>
      <c r="DP299" s="44"/>
      <c r="DQ299" s="44"/>
      <c r="DR299" s="44"/>
      <c r="DS299" s="44"/>
      <c r="DT299" s="44"/>
      <c r="DU299" s="44"/>
      <c r="DV299" s="44"/>
      <c r="DW299" s="44"/>
      <c r="DX299" s="44"/>
      <c r="DY299" s="44"/>
      <c r="DZ299" s="44"/>
      <c r="EA299" s="44"/>
      <c r="EB299" s="44"/>
      <c r="EC299" s="44"/>
      <c r="ED299" s="44"/>
      <c r="EE299" s="44"/>
      <c r="EF299" s="44"/>
      <c r="EG299" s="44"/>
      <c r="EH299" s="44"/>
      <c r="EI299" s="44"/>
      <c r="EJ299" s="44"/>
      <c r="EK299" s="44"/>
      <c r="EL299" s="44"/>
      <c r="EM299" s="44"/>
      <c r="EN299" s="44"/>
      <c r="EO299" s="44"/>
      <c r="EP299" s="44"/>
      <c r="EQ299" s="44"/>
      <c r="ER299" s="44"/>
      <c r="ES299" s="44"/>
      <c r="ET299" s="44"/>
      <c r="EU299" s="44"/>
      <c r="EV299" s="44"/>
      <c r="EW299" s="44"/>
      <c r="EX299" s="44"/>
      <c r="EY299" s="44"/>
      <c r="EZ299" s="44"/>
      <c r="FA299" s="44"/>
      <c r="FB299" s="44"/>
      <c r="FC299" s="44"/>
      <c r="FD299" s="44"/>
      <c r="FE299" s="44"/>
      <c r="FF299" s="44"/>
      <c r="FG299" s="44"/>
      <c r="FH299" s="44"/>
      <c r="FI299" s="44"/>
      <c r="FJ299" s="44"/>
      <c r="FK299" s="44"/>
      <c r="FL299" s="44"/>
      <c r="FM299" s="44"/>
      <c r="FN299" s="44"/>
      <c r="FO299" s="44"/>
      <c r="FP299" s="44"/>
      <c r="FQ299" s="44"/>
      <c r="FR299" s="44"/>
      <c r="FS299" s="44"/>
      <c r="FT299" s="44"/>
      <c r="FU299" s="44"/>
      <c r="FV299" s="44"/>
      <c r="FW299" s="44"/>
      <c r="FX299" s="44"/>
      <c r="FY299" s="44"/>
      <c r="FZ299" s="44"/>
      <c r="GA299" s="44"/>
      <c r="GB299" s="44"/>
      <c r="GC299" s="44"/>
      <c r="GD299" s="44"/>
      <c r="GE299" s="44"/>
      <c r="GF299" s="44"/>
      <c r="GG299" s="44"/>
      <c r="GH299" s="44"/>
      <c r="GI299" s="44"/>
      <c r="GJ299" s="44"/>
      <c r="GK299" s="44"/>
      <c r="GL299" s="44"/>
      <c r="GM299" s="44"/>
      <c r="GN299" s="44"/>
      <c r="GO299" s="44"/>
      <c r="GP299" s="44"/>
      <c r="GQ299" s="44"/>
      <c r="GR299" s="44"/>
      <c r="GS299" s="44"/>
      <c r="GT299" s="44"/>
      <c r="GU299" s="44"/>
      <c r="GV299" s="44"/>
      <c r="GW299" s="44"/>
      <c r="GX299" s="44"/>
      <c r="GY299" s="44"/>
      <c r="GZ299" s="44"/>
      <c r="HA299" s="44"/>
      <c r="HB299" s="44"/>
      <c r="HC299" s="44"/>
      <c r="HD299" s="44"/>
      <c r="HE299" s="44"/>
      <c r="HF299" s="44"/>
      <c r="HG299" s="44"/>
      <c r="HH299" s="44"/>
      <c r="HI299" s="44"/>
      <c r="HJ299" s="44"/>
      <c r="HK299" s="44"/>
      <c r="HL299" s="44"/>
      <c r="HM299" s="44"/>
      <c r="HN299" s="44"/>
      <c r="HO299" s="44"/>
      <c r="HP299" s="44"/>
      <c r="HQ299" s="44"/>
      <c r="HR299" s="44"/>
      <c r="HS299" s="44"/>
      <c r="HT299" s="44"/>
      <c r="HU299" s="44"/>
      <c r="HV299" s="44"/>
      <c r="HW299" s="44"/>
      <c r="HX299" s="44"/>
      <c r="HY299" s="44"/>
      <c r="HZ299" s="44"/>
      <c r="IA299" s="44"/>
      <c r="IB299" s="44"/>
      <c r="IC299" s="44"/>
      <c r="ID299" s="44"/>
      <c r="IE299" s="44"/>
      <c r="IF299" s="44"/>
      <c r="IG299" s="44"/>
      <c r="IH299" s="44"/>
      <c r="II299" s="44"/>
      <c r="IJ299" s="44"/>
      <c r="IK299" s="44"/>
      <c r="IL299" s="44"/>
      <c r="IM299" s="44"/>
      <c r="IN299" s="44"/>
      <c r="IO299" s="44"/>
      <c r="IP299" s="44"/>
      <c r="IQ299" s="44"/>
      <c r="IR299" s="44"/>
      <c r="IS299" s="44"/>
      <c r="IT299" s="44"/>
      <c r="IU299" s="44"/>
      <c r="IV299" s="44"/>
      <c r="IW299" s="44"/>
    </row>
    <row r="300" spans="1:257" s="3" customFormat="1" x14ac:dyDescent="0.2">
      <c r="A300" s="45" t="s">
        <v>51</v>
      </c>
      <c r="B300" s="45"/>
      <c r="D300" s="6"/>
      <c r="E300" s="6"/>
      <c r="F300" s="6"/>
      <c r="G300" s="6"/>
      <c r="H300" s="114"/>
      <c r="I300" s="6"/>
      <c r="O300" s="26"/>
    </row>
    <row r="301" spans="1:257" x14ac:dyDescent="0.2">
      <c r="A301" s="47" t="s">
        <v>665</v>
      </c>
      <c r="B301" s="47"/>
      <c r="C301" s="8" t="s">
        <v>668</v>
      </c>
      <c r="D301" s="9">
        <v>0</v>
      </c>
      <c r="E301" s="9">
        <v>25000</v>
      </c>
      <c r="F301" s="9">
        <f t="shared" ref="F301" si="37">SUM(D301:E301)</f>
        <v>25000</v>
      </c>
      <c r="G301" s="9">
        <v>25000</v>
      </c>
      <c r="H301" s="113">
        <v>0</v>
      </c>
      <c r="I301" s="12" t="s">
        <v>351</v>
      </c>
      <c r="J301" s="12"/>
      <c r="O301" s="26"/>
    </row>
    <row r="302" spans="1:257" s="3" customFormat="1" x14ac:dyDescent="0.2">
      <c r="A302" s="48"/>
      <c r="B302" s="48"/>
      <c r="C302" s="13" t="s">
        <v>54</v>
      </c>
      <c r="D302" s="14">
        <f>SUM(D301:D301)</f>
        <v>0</v>
      </c>
      <c r="E302" s="14">
        <f>SUM(E301:E301)</f>
        <v>25000</v>
      </c>
      <c r="F302" s="14">
        <f>SUM(F301:F301)</f>
        <v>25000</v>
      </c>
      <c r="G302" s="14">
        <f>SUM(G301:G301)</f>
        <v>25000</v>
      </c>
      <c r="H302" s="113">
        <v>0</v>
      </c>
      <c r="I302" s="6"/>
      <c r="O302" s="26"/>
    </row>
    <row r="303" spans="1:257" s="3" customFormat="1" x14ac:dyDescent="0.2">
      <c r="A303" s="45"/>
      <c r="B303" s="45"/>
      <c r="D303" s="6"/>
      <c r="E303" s="6"/>
      <c r="F303" s="6"/>
      <c r="G303" s="6"/>
      <c r="H303" s="114"/>
      <c r="I303" s="6"/>
      <c r="O303" s="26"/>
    </row>
    <row r="304" spans="1:257" s="3" customFormat="1" x14ac:dyDescent="0.2">
      <c r="A304" s="45"/>
      <c r="B304" s="45"/>
      <c r="D304" s="6"/>
      <c r="E304" s="6"/>
      <c r="F304" s="6"/>
      <c r="G304" s="6"/>
      <c r="H304" s="114"/>
      <c r="I304" s="6"/>
      <c r="O304" s="26"/>
    </row>
    <row r="305" spans="1:257" s="3" customFormat="1" x14ac:dyDescent="0.2">
      <c r="A305" s="44" t="s">
        <v>667</v>
      </c>
      <c r="B305" s="45"/>
      <c r="D305" s="6"/>
      <c r="E305" s="6"/>
      <c r="F305" s="6"/>
      <c r="G305" s="6"/>
      <c r="H305" s="114"/>
      <c r="I305" s="6"/>
      <c r="O305" s="26"/>
    </row>
    <row r="306" spans="1:257" ht="12.45" customHeight="1" x14ac:dyDescent="0.2">
      <c r="A306" s="44" t="s">
        <v>248</v>
      </c>
      <c r="B306" s="44"/>
      <c r="C306" s="44"/>
      <c r="D306" s="44"/>
      <c r="E306" s="44"/>
      <c r="F306" s="44"/>
      <c r="G306" s="44"/>
      <c r="H306" s="11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  <c r="AD306" s="44"/>
      <c r="AE306" s="44"/>
      <c r="AF306" s="44"/>
      <c r="AG306" s="44"/>
      <c r="AH306" s="44"/>
      <c r="AI306" s="44"/>
      <c r="AJ306" s="44"/>
      <c r="AK306" s="44"/>
      <c r="AL306" s="44"/>
      <c r="AM306" s="44"/>
      <c r="AN306" s="44"/>
      <c r="AO306" s="44"/>
      <c r="AP306" s="44"/>
      <c r="AQ306" s="44"/>
      <c r="AR306" s="44"/>
      <c r="AS306" s="44"/>
      <c r="AT306" s="44"/>
      <c r="AU306" s="44"/>
      <c r="AV306" s="44"/>
      <c r="AW306" s="44"/>
      <c r="AX306" s="44"/>
      <c r="AY306" s="44"/>
      <c r="AZ306" s="44"/>
      <c r="BA306" s="44"/>
      <c r="BB306" s="44"/>
      <c r="BC306" s="44"/>
      <c r="BD306" s="44"/>
      <c r="BE306" s="44"/>
      <c r="BF306" s="44"/>
      <c r="BG306" s="44"/>
      <c r="BH306" s="44"/>
      <c r="BI306" s="44"/>
      <c r="BJ306" s="44"/>
      <c r="BK306" s="44"/>
      <c r="BL306" s="44"/>
      <c r="BM306" s="44"/>
      <c r="BN306" s="44"/>
      <c r="BO306" s="44"/>
      <c r="BP306" s="44"/>
      <c r="BQ306" s="44"/>
      <c r="BR306" s="44"/>
      <c r="BS306" s="44"/>
      <c r="BT306" s="44"/>
      <c r="BU306" s="44"/>
      <c r="BV306" s="44"/>
      <c r="BW306" s="44"/>
      <c r="BX306" s="44"/>
      <c r="BY306" s="44"/>
      <c r="BZ306" s="44"/>
      <c r="CA306" s="44"/>
      <c r="CB306" s="44"/>
      <c r="CC306" s="44"/>
      <c r="CD306" s="44"/>
      <c r="CE306" s="44"/>
      <c r="CF306" s="44"/>
      <c r="CG306" s="44"/>
      <c r="CH306" s="44"/>
      <c r="CI306" s="44"/>
      <c r="CJ306" s="44"/>
      <c r="CK306" s="44"/>
      <c r="CL306" s="44"/>
      <c r="CM306" s="44"/>
      <c r="CN306" s="44"/>
      <c r="CO306" s="44"/>
      <c r="CP306" s="44"/>
      <c r="CQ306" s="44"/>
      <c r="CR306" s="44"/>
      <c r="CS306" s="44"/>
      <c r="CT306" s="44"/>
      <c r="CU306" s="44"/>
      <c r="CV306" s="44"/>
      <c r="CW306" s="44"/>
      <c r="CX306" s="44"/>
      <c r="CY306" s="44"/>
      <c r="CZ306" s="44"/>
      <c r="DA306" s="44"/>
      <c r="DB306" s="44"/>
      <c r="DC306" s="44"/>
      <c r="DD306" s="44"/>
      <c r="DE306" s="44"/>
      <c r="DF306" s="44"/>
      <c r="DG306" s="44"/>
      <c r="DH306" s="44"/>
      <c r="DI306" s="44"/>
      <c r="DJ306" s="44"/>
      <c r="DK306" s="44"/>
      <c r="DL306" s="44"/>
      <c r="DM306" s="44"/>
      <c r="DN306" s="44"/>
      <c r="DO306" s="44"/>
      <c r="DP306" s="44"/>
      <c r="DQ306" s="44"/>
      <c r="DR306" s="44"/>
      <c r="DS306" s="44"/>
      <c r="DT306" s="44"/>
      <c r="DU306" s="44"/>
      <c r="DV306" s="44"/>
      <c r="DW306" s="44"/>
      <c r="DX306" s="44"/>
      <c r="DY306" s="44"/>
      <c r="DZ306" s="44"/>
      <c r="EA306" s="44"/>
      <c r="EB306" s="44"/>
      <c r="EC306" s="44"/>
      <c r="ED306" s="44"/>
      <c r="EE306" s="44"/>
      <c r="EF306" s="44"/>
      <c r="EG306" s="44"/>
      <c r="EH306" s="44"/>
      <c r="EI306" s="44"/>
      <c r="EJ306" s="44"/>
      <c r="EK306" s="44"/>
      <c r="EL306" s="44"/>
      <c r="EM306" s="44"/>
      <c r="EN306" s="44"/>
      <c r="EO306" s="44"/>
      <c r="EP306" s="44"/>
      <c r="EQ306" s="44"/>
      <c r="ER306" s="44"/>
      <c r="ES306" s="44"/>
      <c r="ET306" s="44"/>
      <c r="EU306" s="44"/>
      <c r="EV306" s="44"/>
      <c r="EW306" s="44"/>
      <c r="EX306" s="44"/>
      <c r="EY306" s="44"/>
      <c r="EZ306" s="44"/>
      <c r="FA306" s="44"/>
      <c r="FB306" s="44"/>
      <c r="FC306" s="44"/>
      <c r="FD306" s="44"/>
      <c r="FE306" s="44"/>
      <c r="FF306" s="44"/>
      <c r="FG306" s="44"/>
      <c r="FH306" s="44"/>
      <c r="FI306" s="44"/>
      <c r="FJ306" s="44"/>
      <c r="FK306" s="44"/>
      <c r="FL306" s="44"/>
      <c r="FM306" s="44"/>
      <c r="FN306" s="44"/>
      <c r="FO306" s="44"/>
      <c r="FP306" s="44"/>
      <c r="FQ306" s="44"/>
      <c r="FR306" s="44"/>
      <c r="FS306" s="44"/>
      <c r="FT306" s="44"/>
      <c r="FU306" s="44"/>
      <c r="FV306" s="44"/>
      <c r="FW306" s="44"/>
      <c r="FX306" s="44"/>
      <c r="FY306" s="44"/>
      <c r="FZ306" s="44"/>
      <c r="GA306" s="44"/>
      <c r="GB306" s="44"/>
      <c r="GC306" s="44"/>
      <c r="GD306" s="44"/>
      <c r="GE306" s="44"/>
      <c r="GF306" s="44"/>
      <c r="GG306" s="44"/>
      <c r="GH306" s="44"/>
      <c r="GI306" s="44"/>
      <c r="GJ306" s="44"/>
      <c r="GK306" s="44"/>
      <c r="GL306" s="44"/>
      <c r="GM306" s="44"/>
      <c r="GN306" s="44"/>
      <c r="GO306" s="44"/>
      <c r="GP306" s="44"/>
      <c r="GQ306" s="44"/>
      <c r="GR306" s="44"/>
      <c r="GS306" s="44"/>
      <c r="GT306" s="44"/>
      <c r="GU306" s="44"/>
      <c r="GV306" s="44"/>
      <c r="GW306" s="44"/>
      <c r="GX306" s="44"/>
      <c r="GY306" s="44"/>
      <c r="GZ306" s="44"/>
      <c r="HA306" s="44"/>
      <c r="HB306" s="44"/>
      <c r="HC306" s="44"/>
      <c r="HD306" s="44"/>
      <c r="HE306" s="44"/>
      <c r="HF306" s="44"/>
      <c r="HG306" s="44"/>
      <c r="HH306" s="44"/>
      <c r="HI306" s="44"/>
      <c r="HJ306" s="44"/>
      <c r="HK306" s="44"/>
      <c r="HL306" s="44"/>
      <c r="HM306" s="44"/>
      <c r="HN306" s="44"/>
      <c r="HO306" s="44"/>
      <c r="HP306" s="44"/>
      <c r="HQ306" s="44"/>
      <c r="HR306" s="44"/>
      <c r="HS306" s="44"/>
      <c r="HT306" s="44"/>
      <c r="HU306" s="44"/>
      <c r="HV306" s="44"/>
      <c r="HW306" s="44"/>
      <c r="HX306" s="44"/>
      <c r="HY306" s="44"/>
      <c r="HZ306" s="44"/>
      <c r="IA306" s="44"/>
      <c r="IB306" s="44"/>
      <c r="IC306" s="44"/>
      <c r="ID306" s="44"/>
      <c r="IE306" s="44"/>
      <c r="IF306" s="44"/>
      <c r="IG306" s="44"/>
      <c r="IH306" s="44"/>
      <c r="II306" s="44"/>
      <c r="IJ306" s="44"/>
      <c r="IK306" s="44"/>
      <c r="IL306" s="44"/>
      <c r="IM306" s="44"/>
      <c r="IN306" s="44"/>
      <c r="IO306" s="44"/>
      <c r="IP306" s="44"/>
      <c r="IQ306" s="44"/>
      <c r="IR306" s="44"/>
      <c r="IS306" s="44"/>
      <c r="IT306" s="44"/>
      <c r="IU306" s="44"/>
      <c r="IV306" s="44"/>
      <c r="IW306" s="44"/>
    </row>
    <row r="307" spans="1:257" s="3" customFormat="1" x14ac:dyDescent="0.2">
      <c r="A307" s="45" t="s">
        <v>53</v>
      </c>
      <c r="B307" s="45"/>
      <c r="D307" s="6"/>
      <c r="E307" s="6"/>
      <c r="F307" s="6"/>
      <c r="G307" s="6"/>
      <c r="H307" s="114"/>
      <c r="I307" s="6"/>
      <c r="O307" s="26"/>
    </row>
    <row r="308" spans="1:257" x14ac:dyDescent="0.2">
      <c r="A308" s="47" t="s">
        <v>240</v>
      </c>
      <c r="B308" s="47"/>
      <c r="C308" s="8" t="s">
        <v>711</v>
      </c>
      <c r="D308" s="9">
        <v>0</v>
      </c>
      <c r="E308" s="9">
        <v>295</v>
      </c>
      <c r="F308" s="9">
        <f t="shared" ref="F308:F315" si="38">SUM(D308:E308)</f>
        <v>295</v>
      </c>
      <c r="G308" s="9">
        <v>295</v>
      </c>
      <c r="H308" s="113">
        <f t="shared" ref="H308:H316" si="39">G308/F308</f>
        <v>1</v>
      </c>
      <c r="I308" s="12" t="s">
        <v>351</v>
      </c>
      <c r="J308" s="12"/>
      <c r="O308" s="26"/>
    </row>
    <row r="309" spans="1:257" x14ac:dyDescent="0.2">
      <c r="A309" s="47" t="s">
        <v>240</v>
      </c>
      <c r="B309" s="47"/>
      <c r="C309" s="8" t="s">
        <v>712</v>
      </c>
      <c r="D309" s="9">
        <v>0</v>
      </c>
      <c r="E309" s="9">
        <v>492</v>
      </c>
      <c r="F309" s="9">
        <f t="shared" si="38"/>
        <v>492</v>
      </c>
      <c r="G309" s="9"/>
      <c r="H309" s="113">
        <f t="shared" si="39"/>
        <v>0</v>
      </c>
      <c r="I309" s="12" t="s">
        <v>351</v>
      </c>
      <c r="J309" s="12"/>
      <c r="O309" s="26"/>
    </row>
    <row r="310" spans="1:257" x14ac:dyDescent="0.2">
      <c r="A310" s="47" t="s">
        <v>240</v>
      </c>
      <c r="B310" s="47"/>
      <c r="C310" s="8" t="s">
        <v>713</v>
      </c>
      <c r="D310" s="9">
        <v>0</v>
      </c>
      <c r="E310" s="9">
        <v>10</v>
      </c>
      <c r="F310" s="9">
        <f t="shared" si="38"/>
        <v>10</v>
      </c>
      <c r="G310" s="9"/>
      <c r="H310" s="113">
        <f t="shared" si="39"/>
        <v>0</v>
      </c>
      <c r="I310" s="12" t="s">
        <v>351</v>
      </c>
      <c r="J310" s="12"/>
      <c r="O310" s="26"/>
    </row>
    <row r="311" spans="1:257" x14ac:dyDescent="0.2">
      <c r="A311" s="47" t="s">
        <v>354</v>
      </c>
      <c r="B311" s="47"/>
      <c r="C311" s="8" t="s">
        <v>90</v>
      </c>
      <c r="D311" s="9">
        <v>0</v>
      </c>
      <c r="E311" s="9">
        <v>213</v>
      </c>
      <c r="F311" s="9">
        <f t="shared" si="38"/>
        <v>213</v>
      </c>
      <c r="G311" s="9">
        <v>80</v>
      </c>
      <c r="H311" s="113">
        <f t="shared" si="39"/>
        <v>0.37558685446009388</v>
      </c>
      <c r="I311" s="12" t="s">
        <v>351</v>
      </c>
      <c r="J311" s="12"/>
      <c r="O311" s="26"/>
    </row>
    <row r="312" spans="1:257" x14ac:dyDescent="0.2">
      <c r="A312" s="47" t="s">
        <v>714</v>
      </c>
      <c r="B312" s="47"/>
      <c r="C312" s="8" t="s">
        <v>715</v>
      </c>
      <c r="D312" s="9">
        <v>0</v>
      </c>
      <c r="E312" s="9">
        <v>883</v>
      </c>
      <c r="F312" s="9">
        <f t="shared" si="38"/>
        <v>883</v>
      </c>
      <c r="G312" s="9"/>
      <c r="H312" s="113">
        <f t="shared" si="39"/>
        <v>0</v>
      </c>
      <c r="I312" s="12" t="s">
        <v>351</v>
      </c>
      <c r="O312" s="26"/>
    </row>
    <row r="313" spans="1:257" x14ac:dyDescent="0.2">
      <c r="A313" s="47" t="s">
        <v>714</v>
      </c>
      <c r="B313" s="47"/>
      <c r="C313" s="8" t="s">
        <v>716</v>
      </c>
      <c r="D313" s="9">
        <v>0</v>
      </c>
      <c r="E313" s="9">
        <v>17671</v>
      </c>
      <c r="F313" s="9">
        <f t="shared" si="38"/>
        <v>17671</v>
      </c>
      <c r="G313" s="9"/>
      <c r="H313" s="113">
        <f t="shared" si="39"/>
        <v>0</v>
      </c>
      <c r="I313" s="12" t="s">
        <v>351</v>
      </c>
      <c r="O313" s="26"/>
    </row>
    <row r="314" spans="1:257" x14ac:dyDescent="0.2">
      <c r="A314" s="47" t="s">
        <v>714</v>
      </c>
      <c r="B314" s="47"/>
      <c r="C314" s="8" t="s">
        <v>717</v>
      </c>
      <c r="D314" s="9">
        <v>0</v>
      </c>
      <c r="E314" s="9">
        <v>426</v>
      </c>
      <c r="F314" s="9">
        <f t="shared" si="38"/>
        <v>426</v>
      </c>
      <c r="G314" s="9"/>
      <c r="H314" s="113">
        <f t="shared" si="39"/>
        <v>0</v>
      </c>
      <c r="I314" s="12" t="s">
        <v>351</v>
      </c>
      <c r="O314" s="26"/>
    </row>
    <row r="315" spans="1:257" x14ac:dyDescent="0.2">
      <c r="A315" s="47" t="s">
        <v>718</v>
      </c>
      <c r="B315" s="47"/>
      <c r="C315" s="8" t="s">
        <v>719</v>
      </c>
      <c r="D315" s="9">
        <v>0</v>
      </c>
      <c r="E315" s="9">
        <v>5010</v>
      </c>
      <c r="F315" s="9">
        <f t="shared" si="38"/>
        <v>5010</v>
      </c>
      <c r="G315" s="9"/>
      <c r="H315" s="113">
        <f t="shared" si="39"/>
        <v>0</v>
      </c>
      <c r="I315" s="12" t="s">
        <v>351</v>
      </c>
      <c r="O315" s="26"/>
    </row>
    <row r="316" spans="1:257" s="3" customFormat="1" x14ac:dyDescent="0.2">
      <c r="A316" s="48"/>
      <c r="B316" s="48"/>
      <c r="C316" s="13" t="s">
        <v>54</v>
      </c>
      <c r="D316" s="14">
        <f>SUM(D308:D315)</f>
        <v>0</v>
      </c>
      <c r="E316" s="14">
        <f t="shared" ref="E316:G316" si="40">SUM(E308:E315)</f>
        <v>25000</v>
      </c>
      <c r="F316" s="14">
        <f t="shared" si="40"/>
        <v>25000</v>
      </c>
      <c r="G316" s="14">
        <f t="shared" si="40"/>
        <v>375</v>
      </c>
      <c r="H316" s="113">
        <f t="shared" si="39"/>
        <v>1.4999999999999999E-2</v>
      </c>
      <c r="I316" s="6"/>
      <c r="O316" s="26"/>
    </row>
    <row r="317" spans="1:257" s="3" customFormat="1" x14ac:dyDescent="0.2">
      <c r="A317" s="45"/>
      <c r="B317" s="45"/>
      <c r="D317" s="6"/>
      <c r="E317" s="6"/>
      <c r="F317" s="6"/>
      <c r="G317" s="6"/>
      <c r="H317" s="114"/>
      <c r="I317" s="6"/>
      <c r="O317" s="26"/>
    </row>
    <row r="318" spans="1:257" s="3" customFormat="1" x14ac:dyDescent="0.2">
      <c r="A318" s="45"/>
      <c r="B318" s="45"/>
      <c r="D318" s="6"/>
      <c r="E318" s="6"/>
      <c r="F318" s="6"/>
      <c r="G318" s="6"/>
      <c r="H318" s="114"/>
      <c r="I318" s="6"/>
      <c r="O318" s="26"/>
    </row>
    <row r="319" spans="1:257" s="3" customFormat="1" x14ac:dyDescent="0.2">
      <c r="A319" s="44" t="s">
        <v>690</v>
      </c>
      <c r="B319" s="45"/>
      <c r="D319" s="6"/>
      <c r="E319" s="6"/>
      <c r="F319" s="6"/>
      <c r="G319" s="6"/>
      <c r="H319" s="114"/>
      <c r="I319" s="6"/>
      <c r="O319" s="26"/>
    </row>
    <row r="320" spans="1:257" ht="12.45" customHeight="1" x14ac:dyDescent="0.2">
      <c r="A320" s="44" t="s">
        <v>248</v>
      </c>
      <c r="B320" s="44"/>
      <c r="C320" s="44"/>
      <c r="D320" s="44"/>
      <c r="E320" s="44"/>
      <c r="F320" s="44"/>
      <c r="G320" s="44"/>
      <c r="H320" s="11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  <c r="AV320" s="44"/>
      <c r="AW320" s="44"/>
      <c r="AX320" s="44"/>
      <c r="AY320" s="44"/>
      <c r="AZ320" s="44"/>
      <c r="BA320" s="44"/>
      <c r="BB320" s="44"/>
      <c r="BC320" s="44"/>
      <c r="BD320" s="44"/>
      <c r="BE320" s="44"/>
      <c r="BF320" s="44"/>
      <c r="BG320" s="44"/>
      <c r="BH320" s="44"/>
      <c r="BI320" s="44"/>
      <c r="BJ320" s="44"/>
      <c r="BK320" s="44"/>
      <c r="BL320" s="44"/>
      <c r="BM320" s="44"/>
      <c r="BN320" s="44"/>
      <c r="BO320" s="44"/>
      <c r="BP320" s="44"/>
      <c r="BQ320" s="44"/>
      <c r="BR320" s="44"/>
      <c r="BS320" s="44"/>
      <c r="BT320" s="44"/>
      <c r="BU320" s="44"/>
      <c r="BV320" s="44"/>
      <c r="BW320" s="44"/>
      <c r="BX320" s="44"/>
      <c r="BY320" s="44"/>
      <c r="BZ320" s="44"/>
      <c r="CA320" s="44"/>
      <c r="CB320" s="44"/>
      <c r="CC320" s="44"/>
      <c r="CD320" s="44"/>
      <c r="CE320" s="44"/>
      <c r="CF320" s="44"/>
      <c r="CG320" s="44"/>
      <c r="CH320" s="44"/>
      <c r="CI320" s="44"/>
      <c r="CJ320" s="44"/>
      <c r="CK320" s="44"/>
      <c r="CL320" s="44"/>
      <c r="CM320" s="44"/>
      <c r="CN320" s="44"/>
      <c r="CO320" s="44"/>
      <c r="CP320" s="44"/>
      <c r="CQ320" s="44"/>
      <c r="CR320" s="44"/>
      <c r="CS320" s="44"/>
      <c r="CT320" s="44"/>
      <c r="CU320" s="44"/>
      <c r="CV320" s="44"/>
      <c r="CW320" s="44"/>
      <c r="CX320" s="44"/>
      <c r="CY320" s="44"/>
      <c r="CZ320" s="44"/>
      <c r="DA320" s="44"/>
      <c r="DB320" s="44"/>
      <c r="DC320" s="44"/>
      <c r="DD320" s="44"/>
      <c r="DE320" s="44"/>
      <c r="DF320" s="44"/>
      <c r="DG320" s="44"/>
      <c r="DH320" s="44"/>
      <c r="DI320" s="44"/>
      <c r="DJ320" s="44"/>
      <c r="DK320" s="44"/>
      <c r="DL320" s="44"/>
      <c r="DM320" s="44"/>
      <c r="DN320" s="44"/>
      <c r="DO320" s="44"/>
      <c r="DP320" s="44"/>
      <c r="DQ320" s="44"/>
      <c r="DR320" s="44"/>
      <c r="DS320" s="44"/>
      <c r="DT320" s="44"/>
      <c r="DU320" s="44"/>
      <c r="DV320" s="44"/>
      <c r="DW320" s="44"/>
      <c r="DX320" s="44"/>
      <c r="DY320" s="44"/>
      <c r="DZ320" s="44"/>
      <c r="EA320" s="44"/>
      <c r="EB320" s="44"/>
      <c r="EC320" s="44"/>
      <c r="ED320" s="44"/>
      <c r="EE320" s="44"/>
      <c r="EF320" s="44"/>
      <c r="EG320" s="44"/>
      <c r="EH320" s="44"/>
      <c r="EI320" s="44"/>
      <c r="EJ320" s="44"/>
      <c r="EK320" s="44"/>
      <c r="EL320" s="44"/>
      <c r="EM320" s="44"/>
      <c r="EN320" s="44"/>
      <c r="EO320" s="44"/>
      <c r="EP320" s="44"/>
      <c r="EQ320" s="44"/>
      <c r="ER320" s="44"/>
      <c r="ES320" s="44"/>
      <c r="ET320" s="44"/>
      <c r="EU320" s="44"/>
      <c r="EV320" s="44"/>
      <c r="EW320" s="44"/>
      <c r="EX320" s="44"/>
      <c r="EY320" s="44"/>
      <c r="EZ320" s="44"/>
      <c r="FA320" s="44"/>
      <c r="FB320" s="44"/>
      <c r="FC320" s="44"/>
      <c r="FD320" s="44"/>
      <c r="FE320" s="44"/>
      <c r="FF320" s="44"/>
      <c r="FG320" s="44"/>
      <c r="FH320" s="44"/>
      <c r="FI320" s="44"/>
      <c r="FJ320" s="44"/>
      <c r="FK320" s="44"/>
      <c r="FL320" s="44"/>
      <c r="FM320" s="44"/>
      <c r="FN320" s="44"/>
      <c r="FO320" s="44"/>
      <c r="FP320" s="44"/>
      <c r="FQ320" s="44"/>
      <c r="FR320" s="44"/>
      <c r="FS320" s="44"/>
      <c r="FT320" s="44"/>
      <c r="FU320" s="44"/>
      <c r="FV320" s="44"/>
      <c r="FW320" s="44"/>
      <c r="FX320" s="44"/>
      <c r="FY320" s="44"/>
      <c r="FZ320" s="44"/>
      <c r="GA320" s="44"/>
      <c r="GB320" s="44"/>
      <c r="GC320" s="44"/>
      <c r="GD320" s="44"/>
      <c r="GE320" s="44"/>
      <c r="GF320" s="44"/>
      <c r="GG320" s="44"/>
      <c r="GH320" s="44"/>
      <c r="GI320" s="44"/>
      <c r="GJ320" s="44"/>
      <c r="GK320" s="44"/>
      <c r="GL320" s="44"/>
      <c r="GM320" s="44"/>
      <c r="GN320" s="44"/>
      <c r="GO320" s="44"/>
      <c r="GP320" s="44"/>
      <c r="GQ320" s="44"/>
      <c r="GR320" s="44"/>
      <c r="GS320" s="44"/>
      <c r="GT320" s="44"/>
      <c r="GU320" s="44"/>
      <c r="GV320" s="44"/>
      <c r="GW320" s="44"/>
      <c r="GX320" s="44"/>
      <c r="GY320" s="44"/>
      <c r="GZ320" s="44"/>
      <c r="HA320" s="44"/>
      <c r="HB320" s="44"/>
      <c r="HC320" s="44"/>
      <c r="HD320" s="44"/>
      <c r="HE320" s="44"/>
      <c r="HF320" s="44"/>
      <c r="HG320" s="44"/>
      <c r="HH320" s="44"/>
      <c r="HI320" s="44"/>
      <c r="HJ320" s="44"/>
      <c r="HK320" s="44"/>
      <c r="HL320" s="44"/>
      <c r="HM320" s="44"/>
      <c r="HN320" s="44"/>
      <c r="HO320" s="44"/>
      <c r="HP320" s="44"/>
      <c r="HQ320" s="44"/>
      <c r="HR320" s="44"/>
      <c r="HS320" s="44"/>
      <c r="HT320" s="44"/>
      <c r="HU320" s="44"/>
      <c r="HV320" s="44"/>
      <c r="HW320" s="44"/>
      <c r="HX320" s="44"/>
      <c r="HY320" s="44"/>
      <c r="HZ320" s="44"/>
      <c r="IA320" s="44"/>
      <c r="IB320" s="44"/>
      <c r="IC320" s="44"/>
      <c r="ID320" s="44"/>
      <c r="IE320" s="44"/>
      <c r="IF320" s="44"/>
      <c r="IG320" s="44"/>
      <c r="IH320" s="44"/>
      <c r="II320" s="44"/>
      <c r="IJ320" s="44"/>
      <c r="IK320" s="44"/>
      <c r="IL320" s="44"/>
      <c r="IM320" s="44"/>
      <c r="IN320" s="44"/>
      <c r="IO320" s="44"/>
      <c r="IP320" s="44"/>
      <c r="IQ320" s="44"/>
      <c r="IR320" s="44"/>
      <c r="IS320" s="44"/>
      <c r="IT320" s="44"/>
      <c r="IU320" s="44"/>
      <c r="IV320" s="44"/>
      <c r="IW320" s="44"/>
    </row>
    <row r="321" spans="1:257" s="3" customFormat="1" x14ac:dyDescent="0.2">
      <c r="A321" s="45" t="s">
        <v>51</v>
      </c>
      <c r="B321" s="45"/>
      <c r="D321" s="6"/>
      <c r="E321" s="6"/>
      <c r="F321" s="6"/>
      <c r="G321" s="6"/>
      <c r="H321" s="114"/>
      <c r="I321" s="6"/>
      <c r="O321" s="26"/>
    </row>
    <row r="322" spans="1:257" x14ac:dyDescent="0.2">
      <c r="A322" s="47" t="s">
        <v>665</v>
      </c>
      <c r="B322" s="47"/>
      <c r="C322" s="8" t="s">
        <v>668</v>
      </c>
      <c r="D322" s="9">
        <v>0</v>
      </c>
      <c r="E322" s="9">
        <v>5000</v>
      </c>
      <c r="F322" s="9">
        <f t="shared" ref="F322" si="41">SUM(D322:E322)</f>
        <v>5000</v>
      </c>
      <c r="G322" s="9">
        <v>5000</v>
      </c>
      <c r="H322" s="113">
        <v>0</v>
      </c>
      <c r="I322" s="12" t="s">
        <v>351</v>
      </c>
      <c r="J322" s="12"/>
      <c r="O322" s="26"/>
    </row>
    <row r="323" spans="1:257" s="3" customFormat="1" x14ac:dyDescent="0.2">
      <c r="A323" s="48"/>
      <c r="B323" s="48"/>
      <c r="C323" s="13" t="s">
        <v>54</v>
      </c>
      <c r="D323" s="14">
        <f>SUM(D322:D322)</f>
        <v>0</v>
      </c>
      <c r="E323" s="14">
        <f>SUM(E322:E322)</f>
        <v>5000</v>
      </c>
      <c r="F323" s="14">
        <f>SUM(F322:F322)</f>
        <v>5000</v>
      </c>
      <c r="G323" s="14">
        <f>SUM(G322:G322)</f>
        <v>5000</v>
      </c>
      <c r="H323" s="113">
        <v>0</v>
      </c>
      <c r="I323" s="6"/>
      <c r="O323" s="26"/>
    </row>
    <row r="324" spans="1:257" s="3" customFormat="1" x14ac:dyDescent="0.2">
      <c r="A324" s="45"/>
      <c r="B324" s="45"/>
      <c r="D324" s="6"/>
      <c r="E324" s="6"/>
      <c r="F324" s="6"/>
      <c r="G324" s="6"/>
      <c r="H324" s="114"/>
      <c r="I324" s="6"/>
      <c r="O324" s="26"/>
    </row>
    <row r="325" spans="1:257" s="3" customFormat="1" x14ac:dyDescent="0.2">
      <c r="A325" s="45"/>
      <c r="B325" s="45"/>
      <c r="D325" s="6"/>
      <c r="E325" s="6"/>
      <c r="F325" s="6"/>
      <c r="G325" s="6"/>
      <c r="H325" s="114"/>
      <c r="I325" s="6"/>
      <c r="O325" s="26"/>
    </row>
    <row r="326" spans="1:257" s="3" customFormat="1" x14ac:dyDescent="0.2">
      <c r="A326" s="44" t="s">
        <v>690</v>
      </c>
      <c r="B326" s="45"/>
      <c r="D326" s="6"/>
      <c r="E326" s="6"/>
      <c r="F326" s="6"/>
      <c r="G326" s="6"/>
      <c r="H326" s="114"/>
      <c r="I326" s="6"/>
      <c r="O326" s="26"/>
    </row>
    <row r="327" spans="1:257" ht="12.45" customHeight="1" x14ac:dyDescent="0.2">
      <c r="A327" s="44" t="s">
        <v>248</v>
      </c>
      <c r="B327" s="44"/>
      <c r="C327" s="44"/>
      <c r="D327" s="44"/>
      <c r="E327" s="44"/>
      <c r="F327" s="44"/>
      <c r="G327" s="44"/>
      <c r="H327" s="11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  <c r="AD327" s="44"/>
      <c r="AE327" s="44"/>
      <c r="AF327" s="44"/>
      <c r="AG327" s="44"/>
      <c r="AH327" s="44"/>
      <c r="AI327" s="44"/>
      <c r="AJ327" s="44"/>
      <c r="AK327" s="44"/>
      <c r="AL327" s="44"/>
      <c r="AM327" s="44"/>
      <c r="AN327" s="44"/>
      <c r="AO327" s="44"/>
      <c r="AP327" s="44"/>
      <c r="AQ327" s="44"/>
      <c r="AR327" s="44"/>
      <c r="AS327" s="44"/>
      <c r="AT327" s="44"/>
      <c r="AU327" s="44"/>
      <c r="AV327" s="44"/>
      <c r="AW327" s="44"/>
      <c r="AX327" s="44"/>
      <c r="AY327" s="44"/>
      <c r="AZ327" s="44"/>
      <c r="BA327" s="44"/>
      <c r="BB327" s="44"/>
      <c r="BC327" s="44"/>
      <c r="BD327" s="44"/>
      <c r="BE327" s="44"/>
      <c r="BF327" s="44"/>
      <c r="BG327" s="44"/>
      <c r="BH327" s="44"/>
      <c r="BI327" s="44"/>
      <c r="BJ327" s="44"/>
      <c r="BK327" s="44"/>
      <c r="BL327" s="44"/>
      <c r="BM327" s="44"/>
      <c r="BN327" s="44"/>
      <c r="BO327" s="44"/>
      <c r="BP327" s="44"/>
      <c r="BQ327" s="44"/>
      <c r="BR327" s="44"/>
      <c r="BS327" s="44"/>
      <c r="BT327" s="44"/>
      <c r="BU327" s="44"/>
      <c r="BV327" s="44"/>
      <c r="BW327" s="44"/>
      <c r="BX327" s="44"/>
      <c r="BY327" s="44"/>
      <c r="BZ327" s="44"/>
      <c r="CA327" s="44"/>
      <c r="CB327" s="44"/>
      <c r="CC327" s="44"/>
      <c r="CD327" s="44"/>
      <c r="CE327" s="44"/>
      <c r="CF327" s="44"/>
      <c r="CG327" s="44"/>
      <c r="CH327" s="44"/>
      <c r="CI327" s="44"/>
      <c r="CJ327" s="44"/>
      <c r="CK327" s="44"/>
      <c r="CL327" s="44"/>
      <c r="CM327" s="44"/>
      <c r="CN327" s="44"/>
      <c r="CO327" s="44"/>
      <c r="CP327" s="44"/>
      <c r="CQ327" s="44"/>
      <c r="CR327" s="44"/>
      <c r="CS327" s="44"/>
      <c r="CT327" s="44"/>
      <c r="CU327" s="44"/>
      <c r="CV327" s="44"/>
      <c r="CW327" s="44"/>
      <c r="CX327" s="44"/>
      <c r="CY327" s="44"/>
      <c r="CZ327" s="44"/>
      <c r="DA327" s="44"/>
      <c r="DB327" s="44"/>
      <c r="DC327" s="44"/>
      <c r="DD327" s="44"/>
      <c r="DE327" s="44"/>
      <c r="DF327" s="44"/>
      <c r="DG327" s="44"/>
      <c r="DH327" s="44"/>
      <c r="DI327" s="44"/>
      <c r="DJ327" s="44"/>
      <c r="DK327" s="44"/>
      <c r="DL327" s="44"/>
      <c r="DM327" s="44"/>
      <c r="DN327" s="44"/>
      <c r="DO327" s="44"/>
      <c r="DP327" s="44"/>
      <c r="DQ327" s="44"/>
      <c r="DR327" s="44"/>
      <c r="DS327" s="44"/>
      <c r="DT327" s="44"/>
      <c r="DU327" s="44"/>
      <c r="DV327" s="44"/>
      <c r="DW327" s="44"/>
      <c r="DX327" s="44"/>
      <c r="DY327" s="44"/>
      <c r="DZ327" s="44"/>
      <c r="EA327" s="44"/>
      <c r="EB327" s="44"/>
      <c r="EC327" s="44"/>
      <c r="ED327" s="44"/>
      <c r="EE327" s="44"/>
      <c r="EF327" s="44"/>
      <c r="EG327" s="44"/>
      <c r="EH327" s="44"/>
      <c r="EI327" s="44"/>
      <c r="EJ327" s="44"/>
      <c r="EK327" s="44"/>
      <c r="EL327" s="44"/>
      <c r="EM327" s="44"/>
      <c r="EN327" s="44"/>
      <c r="EO327" s="44"/>
      <c r="EP327" s="44"/>
      <c r="EQ327" s="44"/>
      <c r="ER327" s="44"/>
      <c r="ES327" s="44"/>
      <c r="ET327" s="44"/>
      <c r="EU327" s="44"/>
      <c r="EV327" s="44"/>
      <c r="EW327" s="44"/>
      <c r="EX327" s="44"/>
      <c r="EY327" s="44"/>
      <c r="EZ327" s="44"/>
      <c r="FA327" s="44"/>
      <c r="FB327" s="44"/>
      <c r="FC327" s="44"/>
      <c r="FD327" s="44"/>
      <c r="FE327" s="44"/>
      <c r="FF327" s="44"/>
      <c r="FG327" s="44"/>
      <c r="FH327" s="44"/>
      <c r="FI327" s="44"/>
      <c r="FJ327" s="44"/>
      <c r="FK327" s="44"/>
      <c r="FL327" s="44"/>
      <c r="FM327" s="44"/>
      <c r="FN327" s="44"/>
      <c r="FO327" s="44"/>
      <c r="FP327" s="44"/>
      <c r="FQ327" s="44"/>
      <c r="FR327" s="44"/>
      <c r="FS327" s="44"/>
      <c r="FT327" s="44"/>
      <c r="FU327" s="44"/>
      <c r="FV327" s="44"/>
      <c r="FW327" s="44"/>
      <c r="FX327" s="44"/>
      <c r="FY327" s="44"/>
      <c r="FZ327" s="44"/>
      <c r="GA327" s="44"/>
      <c r="GB327" s="44"/>
      <c r="GC327" s="44"/>
      <c r="GD327" s="44"/>
      <c r="GE327" s="44"/>
      <c r="GF327" s="44"/>
      <c r="GG327" s="44"/>
      <c r="GH327" s="44"/>
      <c r="GI327" s="44"/>
      <c r="GJ327" s="44"/>
      <c r="GK327" s="44"/>
      <c r="GL327" s="44"/>
      <c r="GM327" s="44"/>
      <c r="GN327" s="44"/>
      <c r="GO327" s="44"/>
      <c r="GP327" s="44"/>
      <c r="GQ327" s="44"/>
      <c r="GR327" s="44"/>
      <c r="GS327" s="44"/>
      <c r="GT327" s="44"/>
      <c r="GU327" s="44"/>
      <c r="GV327" s="44"/>
      <c r="GW327" s="44"/>
      <c r="GX327" s="44"/>
      <c r="GY327" s="44"/>
      <c r="GZ327" s="44"/>
      <c r="HA327" s="44"/>
      <c r="HB327" s="44"/>
      <c r="HC327" s="44"/>
      <c r="HD327" s="44"/>
      <c r="HE327" s="44"/>
      <c r="HF327" s="44"/>
      <c r="HG327" s="44"/>
      <c r="HH327" s="44"/>
      <c r="HI327" s="44"/>
      <c r="HJ327" s="44"/>
      <c r="HK327" s="44"/>
      <c r="HL327" s="44"/>
      <c r="HM327" s="44"/>
      <c r="HN327" s="44"/>
      <c r="HO327" s="44"/>
      <c r="HP327" s="44"/>
      <c r="HQ327" s="44"/>
      <c r="HR327" s="44"/>
      <c r="HS327" s="44"/>
      <c r="HT327" s="44"/>
      <c r="HU327" s="44"/>
      <c r="HV327" s="44"/>
      <c r="HW327" s="44"/>
      <c r="HX327" s="44"/>
      <c r="HY327" s="44"/>
      <c r="HZ327" s="44"/>
      <c r="IA327" s="44"/>
      <c r="IB327" s="44"/>
      <c r="IC327" s="44"/>
      <c r="ID327" s="44"/>
      <c r="IE327" s="44"/>
      <c r="IF327" s="44"/>
      <c r="IG327" s="44"/>
      <c r="IH327" s="44"/>
      <c r="II327" s="44"/>
      <c r="IJ327" s="44"/>
      <c r="IK327" s="44"/>
      <c r="IL327" s="44"/>
      <c r="IM327" s="44"/>
      <c r="IN327" s="44"/>
      <c r="IO327" s="44"/>
      <c r="IP327" s="44"/>
      <c r="IQ327" s="44"/>
      <c r="IR327" s="44"/>
      <c r="IS327" s="44"/>
      <c r="IT327" s="44"/>
      <c r="IU327" s="44"/>
      <c r="IV327" s="44"/>
      <c r="IW327" s="44"/>
    </row>
    <row r="328" spans="1:257" s="3" customFormat="1" x14ac:dyDescent="0.2">
      <c r="A328" s="45" t="s">
        <v>53</v>
      </c>
      <c r="B328" s="45"/>
      <c r="D328" s="6"/>
      <c r="E328" s="6"/>
      <c r="F328" s="6"/>
      <c r="G328" s="6"/>
      <c r="H328" s="114"/>
      <c r="I328" s="6"/>
      <c r="O328" s="26"/>
    </row>
    <row r="329" spans="1:257" x14ac:dyDescent="0.2">
      <c r="A329" s="47" t="s">
        <v>240</v>
      </c>
      <c r="B329" s="47"/>
      <c r="C329" s="8" t="s">
        <v>712</v>
      </c>
      <c r="D329" s="9">
        <v>0</v>
      </c>
      <c r="E329" s="9">
        <v>79</v>
      </c>
      <c r="F329" s="9">
        <f t="shared" ref="F329:F333" si="42">SUM(D329:E329)</f>
        <v>79</v>
      </c>
      <c r="G329" s="9">
        <v>24</v>
      </c>
      <c r="H329" s="113">
        <f t="shared" ref="H329:H334" si="43">G329/F329</f>
        <v>0.30379746835443039</v>
      </c>
      <c r="I329" s="12" t="s">
        <v>351</v>
      </c>
      <c r="J329" s="12"/>
      <c r="O329" s="26"/>
    </row>
    <row r="330" spans="1:257" x14ac:dyDescent="0.2">
      <c r="A330" s="47" t="s">
        <v>240</v>
      </c>
      <c r="B330" s="47"/>
      <c r="C330" s="8" t="s">
        <v>713</v>
      </c>
      <c r="D330" s="9">
        <v>0</v>
      </c>
      <c r="E330" s="9">
        <v>3</v>
      </c>
      <c r="F330" s="9">
        <f t="shared" si="42"/>
        <v>3</v>
      </c>
      <c r="G330" s="9"/>
      <c r="H330" s="113">
        <f t="shared" si="43"/>
        <v>0</v>
      </c>
      <c r="I330" s="12" t="s">
        <v>351</v>
      </c>
      <c r="J330" s="12"/>
      <c r="O330" s="26"/>
    </row>
    <row r="331" spans="1:257" x14ac:dyDescent="0.2">
      <c r="A331" s="47" t="s">
        <v>354</v>
      </c>
      <c r="B331" s="47"/>
      <c r="C331" s="8" t="s">
        <v>90</v>
      </c>
      <c r="D331" s="9">
        <v>0</v>
      </c>
      <c r="E331" s="9">
        <v>21</v>
      </c>
      <c r="F331" s="9">
        <f t="shared" si="42"/>
        <v>21</v>
      </c>
      <c r="G331" s="9">
        <v>6</v>
      </c>
      <c r="H331" s="113">
        <f t="shared" si="43"/>
        <v>0.2857142857142857</v>
      </c>
      <c r="I331" s="12" t="s">
        <v>351</v>
      </c>
      <c r="J331" s="12"/>
      <c r="O331" s="26"/>
    </row>
    <row r="332" spans="1:257" x14ac:dyDescent="0.2">
      <c r="A332" s="47" t="s">
        <v>370</v>
      </c>
      <c r="B332" s="47"/>
      <c r="C332" s="8" t="s">
        <v>720</v>
      </c>
      <c r="D332" s="9">
        <v>0</v>
      </c>
      <c r="E332" s="9">
        <v>3856</v>
      </c>
      <c r="F332" s="9">
        <f t="shared" si="42"/>
        <v>3856</v>
      </c>
      <c r="G332" s="9"/>
      <c r="H332" s="113">
        <f t="shared" si="43"/>
        <v>0</v>
      </c>
      <c r="I332" s="12" t="s">
        <v>351</v>
      </c>
      <c r="O332" s="26"/>
    </row>
    <row r="333" spans="1:257" x14ac:dyDescent="0.2">
      <c r="A333" s="47" t="s">
        <v>356</v>
      </c>
      <c r="B333" s="47"/>
      <c r="C333" s="8" t="s">
        <v>528</v>
      </c>
      <c r="D333" s="9">
        <v>0</v>
      </c>
      <c r="E333" s="9">
        <v>1041</v>
      </c>
      <c r="F333" s="9">
        <f t="shared" si="42"/>
        <v>1041</v>
      </c>
      <c r="G333" s="9"/>
      <c r="H333" s="113">
        <f t="shared" si="43"/>
        <v>0</v>
      </c>
      <c r="I333" s="12" t="s">
        <v>351</v>
      </c>
      <c r="O333" s="26"/>
    </row>
    <row r="334" spans="1:257" s="3" customFormat="1" x14ac:dyDescent="0.2">
      <c r="A334" s="48"/>
      <c r="B334" s="48"/>
      <c r="C334" s="13" t="s">
        <v>54</v>
      </c>
      <c r="D334" s="14">
        <f>SUM(D329:D333)</f>
        <v>0</v>
      </c>
      <c r="E334" s="14">
        <f>SUM(E329:E333)</f>
        <v>5000</v>
      </c>
      <c r="F334" s="14">
        <f>SUM(F329:F333)</f>
        <v>5000</v>
      </c>
      <c r="G334" s="14">
        <f>SUM(G329:G333)</f>
        <v>30</v>
      </c>
      <c r="H334" s="113">
        <f t="shared" si="43"/>
        <v>6.0000000000000001E-3</v>
      </c>
      <c r="I334" s="6"/>
      <c r="O334" s="26"/>
    </row>
    <row r="335" spans="1:257" s="3" customFormat="1" x14ac:dyDescent="0.2">
      <c r="A335" s="45"/>
      <c r="B335" s="45"/>
      <c r="D335" s="6"/>
      <c r="E335" s="6"/>
      <c r="F335" s="6"/>
      <c r="G335" s="6"/>
      <c r="H335" s="114"/>
      <c r="I335" s="6"/>
      <c r="O335" s="26"/>
    </row>
    <row r="336" spans="1:257" s="3" customFormat="1" x14ac:dyDescent="0.2">
      <c r="A336" s="45"/>
      <c r="B336" s="45"/>
      <c r="D336" s="6"/>
      <c r="E336" s="6"/>
      <c r="F336" s="6"/>
      <c r="G336" s="6"/>
      <c r="H336" s="114"/>
      <c r="I336" s="6"/>
      <c r="O336" s="26"/>
    </row>
    <row r="337" spans="1:15" s="3" customFormat="1" x14ac:dyDescent="0.2">
      <c r="A337" s="45" t="s">
        <v>721</v>
      </c>
      <c r="B337" s="45"/>
      <c r="D337" s="6"/>
      <c r="E337" s="6"/>
      <c r="F337" s="6"/>
      <c r="G337" s="6"/>
      <c r="H337" s="114"/>
      <c r="I337" s="6"/>
      <c r="O337" s="26"/>
    </row>
    <row r="338" spans="1:15" s="3" customFormat="1" x14ac:dyDescent="0.2">
      <c r="A338" s="44" t="s">
        <v>248</v>
      </c>
      <c r="B338" s="44"/>
      <c r="C338" s="44"/>
      <c r="D338" s="44"/>
      <c r="E338" s="44"/>
      <c r="F338" s="44"/>
      <c r="G338" s="44"/>
      <c r="H338" s="114"/>
      <c r="I338" s="44"/>
      <c r="O338" s="26"/>
    </row>
    <row r="339" spans="1:15" s="3" customFormat="1" x14ac:dyDescent="0.2">
      <c r="A339" s="45" t="s">
        <v>51</v>
      </c>
      <c r="B339" s="45"/>
      <c r="D339" s="6"/>
      <c r="E339" s="6"/>
      <c r="F339" s="6"/>
      <c r="G339" s="6"/>
      <c r="H339" s="114"/>
      <c r="I339" s="6"/>
      <c r="O339" s="26"/>
    </row>
    <row r="340" spans="1:15" s="3" customFormat="1" x14ac:dyDescent="0.2">
      <c r="A340" s="47" t="s">
        <v>361</v>
      </c>
      <c r="B340" s="47"/>
      <c r="C340" s="8" t="s">
        <v>668</v>
      </c>
      <c r="D340" s="9">
        <v>0</v>
      </c>
      <c r="E340" s="9">
        <v>3035</v>
      </c>
      <c r="F340" s="9">
        <f t="shared" ref="F340" si="44">SUM(D340:E340)</f>
        <v>3035</v>
      </c>
      <c r="G340" s="9">
        <v>3035</v>
      </c>
      <c r="H340" s="113">
        <v>0</v>
      </c>
      <c r="I340" s="12" t="s">
        <v>351</v>
      </c>
      <c r="O340" s="26"/>
    </row>
    <row r="341" spans="1:15" s="3" customFormat="1" x14ac:dyDescent="0.2">
      <c r="A341" s="48"/>
      <c r="B341" s="48"/>
      <c r="C341" s="13" t="s">
        <v>54</v>
      </c>
      <c r="D341" s="14">
        <f>SUM(D340:D340)</f>
        <v>0</v>
      </c>
      <c r="E341" s="14">
        <f>SUM(E340:E340)</f>
        <v>3035</v>
      </c>
      <c r="F341" s="14">
        <f>SUM(F340:F340)</f>
        <v>3035</v>
      </c>
      <c r="G341" s="14">
        <f>SUM(G340:G340)</f>
        <v>3035</v>
      </c>
      <c r="H341" s="113">
        <v>0</v>
      </c>
      <c r="I341" s="6"/>
      <c r="O341" s="26"/>
    </row>
    <row r="342" spans="1:15" s="3" customFormat="1" x14ac:dyDescent="0.2">
      <c r="A342" s="45"/>
      <c r="B342" s="45"/>
      <c r="D342" s="6"/>
      <c r="E342" s="6"/>
      <c r="F342" s="6"/>
      <c r="G342" s="6"/>
      <c r="H342" s="114"/>
      <c r="I342" s="6"/>
      <c r="O342" s="26"/>
    </row>
    <row r="343" spans="1:15" s="3" customFormat="1" x14ac:dyDescent="0.2">
      <c r="A343" s="45"/>
      <c r="B343" s="45"/>
      <c r="D343" s="6"/>
      <c r="E343" s="6"/>
      <c r="F343" s="6"/>
      <c r="G343" s="6"/>
      <c r="H343" s="114"/>
      <c r="I343" s="6"/>
      <c r="O343" s="26"/>
    </row>
    <row r="344" spans="1:15" s="3" customFormat="1" x14ac:dyDescent="0.2">
      <c r="A344" s="45" t="s">
        <v>721</v>
      </c>
      <c r="B344" s="45"/>
      <c r="D344" s="6"/>
      <c r="E344" s="6"/>
      <c r="F344" s="6"/>
      <c r="G344" s="6"/>
      <c r="H344" s="114"/>
      <c r="I344" s="6"/>
      <c r="O344" s="26"/>
    </row>
    <row r="345" spans="1:15" s="3" customFormat="1" x14ac:dyDescent="0.2">
      <c r="A345" s="44" t="s">
        <v>248</v>
      </c>
      <c r="B345" s="44"/>
      <c r="C345" s="44"/>
      <c r="D345" s="44"/>
      <c r="E345" s="44"/>
      <c r="F345" s="44"/>
      <c r="G345" s="44"/>
      <c r="H345" s="114"/>
      <c r="I345" s="44"/>
      <c r="O345" s="26"/>
    </row>
    <row r="346" spans="1:15" s="3" customFormat="1" x14ac:dyDescent="0.2">
      <c r="A346" s="45" t="s">
        <v>53</v>
      </c>
      <c r="B346" s="45"/>
      <c r="D346" s="6"/>
      <c r="E346" s="6"/>
      <c r="F346" s="6"/>
      <c r="G346" s="6"/>
      <c r="H346" s="114"/>
      <c r="I346" s="6"/>
      <c r="O346" s="26"/>
    </row>
    <row r="347" spans="1:15" x14ac:dyDescent="0.2">
      <c r="A347" s="47" t="s">
        <v>233</v>
      </c>
      <c r="B347" s="47"/>
      <c r="C347" s="8" t="s">
        <v>77</v>
      </c>
      <c r="D347" s="9">
        <v>0</v>
      </c>
      <c r="E347" s="9">
        <v>2628</v>
      </c>
      <c r="F347" s="9">
        <f t="shared" ref="F347:F348" si="45">SUM(D347:E347)</f>
        <v>2628</v>
      </c>
      <c r="G347" s="9"/>
      <c r="H347" s="113">
        <f t="shared" ref="H347:H349" si="46">G347/F347</f>
        <v>0</v>
      </c>
      <c r="I347" s="12" t="s">
        <v>351</v>
      </c>
      <c r="J347" s="12"/>
      <c r="O347" s="26"/>
    </row>
    <row r="348" spans="1:15" x14ac:dyDescent="0.2">
      <c r="A348" s="47" t="s">
        <v>358</v>
      </c>
      <c r="B348" s="47"/>
      <c r="C348" s="8" t="s">
        <v>722</v>
      </c>
      <c r="D348" s="9">
        <v>0</v>
      </c>
      <c r="E348" s="9">
        <v>407</v>
      </c>
      <c r="F348" s="9">
        <f t="shared" si="45"/>
        <v>407</v>
      </c>
      <c r="G348" s="9"/>
      <c r="H348" s="113">
        <f t="shared" si="46"/>
        <v>0</v>
      </c>
      <c r="I348" s="12" t="s">
        <v>351</v>
      </c>
      <c r="J348" s="12"/>
      <c r="O348" s="26"/>
    </row>
    <row r="349" spans="1:15" s="3" customFormat="1" x14ac:dyDescent="0.2">
      <c r="A349" s="48"/>
      <c r="B349" s="48"/>
      <c r="C349" s="13" t="s">
        <v>54</v>
      </c>
      <c r="D349" s="14">
        <f>SUM(D347:D348)</f>
        <v>0</v>
      </c>
      <c r="E349" s="14">
        <f>SUM(E347:E348)</f>
        <v>3035</v>
      </c>
      <c r="F349" s="14">
        <f>SUM(F347:F348)</f>
        <v>3035</v>
      </c>
      <c r="G349" s="14">
        <f>SUM(G347:G348)</f>
        <v>0</v>
      </c>
      <c r="H349" s="113">
        <f t="shared" si="46"/>
        <v>0</v>
      </c>
      <c r="I349" s="6"/>
      <c r="O349" s="26"/>
    </row>
    <row r="350" spans="1:15" s="3" customFormat="1" x14ac:dyDescent="0.2">
      <c r="A350" s="45"/>
      <c r="B350" s="45"/>
      <c r="D350" s="6"/>
      <c r="E350" s="6"/>
      <c r="F350" s="6"/>
      <c r="G350" s="6"/>
      <c r="H350" s="114"/>
      <c r="I350" s="6"/>
      <c r="O350" s="26"/>
    </row>
    <row r="351" spans="1:15" s="3" customFormat="1" x14ac:dyDescent="0.2">
      <c r="A351" s="45"/>
      <c r="B351" s="45"/>
      <c r="D351" s="6"/>
      <c r="E351" s="6"/>
      <c r="F351" s="6"/>
      <c r="G351" s="6"/>
      <c r="H351" s="114"/>
      <c r="I351" s="6"/>
      <c r="O351" s="26"/>
    </row>
    <row r="352" spans="1:15" s="3" customFormat="1" x14ac:dyDescent="0.2">
      <c r="A352" s="44" t="s">
        <v>676</v>
      </c>
      <c r="B352" s="45"/>
      <c r="D352" s="6"/>
      <c r="E352" s="6"/>
      <c r="F352" s="6"/>
      <c r="G352" s="6"/>
      <c r="H352" s="114"/>
      <c r="I352" s="6"/>
      <c r="O352" s="26"/>
    </row>
    <row r="353" spans="1:257" ht="12.45" customHeight="1" x14ac:dyDescent="0.2">
      <c r="A353" s="44" t="s">
        <v>248</v>
      </c>
      <c r="B353" s="44"/>
      <c r="C353" s="44"/>
      <c r="D353" s="44"/>
      <c r="E353" s="44"/>
      <c r="F353" s="44"/>
      <c r="G353" s="44"/>
      <c r="H353" s="11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  <c r="AD353" s="44"/>
      <c r="AE353" s="44"/>
      <c r="AF353" s="44"/>
      <c r="AG353" s="44"/>
      <c r="AH353" s="44"/>
      <c r="AI353" s="44"/>
      <c r="AJ353" s="44"/>
      <c r="AK353" s="44"/>
      <c r="AL353" s="44"/>
      <c r="AM353" s="44"/>
      <c r="AN353" s="44"/>
      <c r="AO353" s="44"/>
      <c r="AP353" s="44"/>
      <c r="AQ353" s="44"/>
      <c r="AR353" s="44"/>
      <c r="AS353" s="44"/>
      <c r="AT353" s="44"/>
      <c r="AU353" s="44"/>
      <c r="AV353" s="44"/>
      <c r="AW353" s="44"/>
      <c r="AX353" s="44"/>
      <c r="AY353" s="44"/>
      <c r="AZ353" s="44"/>
      <c r="BA353" s="44"/>
      <c r="BB353" s="44"/>
      <c r="BC353" s="44"/>
      <c r="BD353" s="44"/>
      <c r="BE353" s="44"/>
      <c r="BF353" s="44"/>
      <c r="BG353" s="44"/>
      <c r="BH353" s="44"/>
      <c r="BI353" s="44"/>
      <c r="BJ353" s="44"/>
      <c r="BK353" s="44"/>
      <c r="BL353" s="44"/>
      <c r="BM353" s="44"/>
      <c r="BN353" s="44"/>
      <c r="BO353" s="44"/>
      <c r="BP353" s="44"/>
      <c r="BQ353" s="44"/>
      <c r="BR353" s="44"/>
      <c r="BS353" s="44"/>
      <c r="BT353" s="44"/>
      <c r="BU353" s="44"/>
      <c r="BV353" s="44"/>
      <c r="BW353" s="44"/>
      <c r="BX353" s="44"/>
      <c r="BY353" s="44"/>
      <c r="BZ353" s="44"/>
      <c r="CA353" s="44"/>
      <c r="CB353" s="44"/>
      <c r="CC353" s="44"/>
      <c r="CD353" s="44"/>
      <c r="CE353" s="44"/>
      <c r="CF353" s="44"/>
      <c r="CG353" s="44"/>
      <c r="CH353" s="44"/>
      <c r="CI353" s="44"/>
      <c r="CJ353" s="44"/>
      <c r="CK353" s="44"/>
      <c r="CL353" s="44"/>
      <c r="CM353" s="44"/>
      <c r="CN353" s="44"/>
      <c r="CO353" s="44"/>
      <c r="CP353" s="44"/>
      <c r="CQ353" s="44"/>
      <c r="CR353" s="44"/>
      <c r="CS353" s="44"/>
      <c r="CT353" s="44"/>
      <c r="CU353" s="44"/>
      <c r="CV353" s="44"/>
      <c r="CW353" s="44"/>
      <c r="CX353" s="44"/>
      <c r="CY353" s="44"/>
      <c r="CZ353" s="44"/>
      <c r="DA353" s="44"/>
      <c r="DB353" s="44"/>
      <c r="DC353" s="44"/>
      <c r="DD353" s="44"/>
      <c r="DE353" s="44"/>
      <c r="DF353" s="44"/>
      <c r="DG353" s="44"/>
      <c r="DH353" s="44"/>
      <c r="DI353" s="44"/>
      <c r="DJ353" s="44"/>
      <c r="DK353" s="44"/>
      <c r="DL353" s="44"/>
      <c r="DM353" s="44"/>
      <c r="DN353" s="44"/>
      <c r="DO353" s="44"/>
      <c r="DP353" s="44"/>
      <c r="DQ353" s="44"/>
      <c r="DR353" s="44"/>
      <c r="DS353" s="44"/>
      <c r="DT353" s="44"/>
      <c r="DU353" s="44"/>
      <c r="DV353" s="44"/>
      <c r="DW353" s="44"/>
      <c r="DX353" s="44"/>
      <c r="DY353" s="44"/>
      <c r="DZ353" s="44"/>
      <c r="EA353" s="44"/>
      <c r="EB353" s="44"/>
      <c r="EC353" s="44"/>
      <c r="ED353" s="44"/>
      <c r="EE353" s="44"/>
      <c r="EF353" s="44"/>
      <c r="EG353" s="44"/>
      <c r="EH353" s="44"/>
      <c r="EI353" s="44"/>
      <c r="EJ353" s="44"/>
      <c r="EK353" s="44"/>
      <c r="EL353" s="44"/>
      <c r="EM353" s="44"/>
      <c r="EN353" s="44"/>
      <c r="EO353" s="44"/>
      <c r="EP353" s="44"/>
      <c r="EQ353" s="44"/>
      <c r="ER353" s="44"/>
      <c r="ES353" s="44"/>
      <c r="ET353" s="44"/>
      <c r="EU353" s="44"/>
      <c r="EV353" s="44"/>
      <c r="EW353" s="44"/>
      <c r="EX353" s="44"/>
      <c r="EY353" s="44"/>
      <c r="EZ353" s="44"/>
      <c r="FA353" s="44"/>
      <c r="FB353" s="44"/>
      <c r="FC353" s="44"/>
      <c r="FD353" s="44"/>
      <c r="FE353" s="44"/>
      <c r="FF353" s="44"/>
      <c r="FG353" s="44"/>
      <c r="FH353" s="44"/>
      <c r="FI353" s="44"/>
      <c r="FJ353" s="44"/>
      <c r="FK353" s="44"/>
      <c r="FL353" s="44"/>
      <c r="FM353" s="44"/>
      <c r="FN353" s="44"/>
      <c r="FO353" s="44"/>
      <c r="FP353" s="44"/>
      <c r="FQ353" s="44"/>
      <c r="FR353" s="44"/>
      <c r="FS353" s="44"/>
      <c r="FT353" s="44"/>
      <c r="FU353" s="44"/>
      <c r="FV353" s="44"/>
      <c r="FW353" s="44"/>
      <c r="FX353" s="44"/>
      <c r="FY353" s="44"/>
      <c r="FZ353" s="44"/>
      <c r="GA353" s="44"/>
      <c r="GB353" s="44"/>
      <c r="GC353" s="44"/>
      <c r="GD353" s="44"/>
      <c r="GE353" s="44"/>
      <c r="GF353" s="44"/>
      <c r="GG353" s="44"/>
      <c r="GH353" s="44"/>
      <c r="GI353" s="44"/>
      <c r="GJ353" s="44"/>
      <c r="GK353" s="44"/>
      <c r="GL353" s="44"/>
      <c r="GM353" s="44"/>
      <c r="GN353" s="44"/>
      <c r="GO353" s="44"/>
      <c r="GP353" s="44"/>
      <c r="GQ353" s="44"/>
      <c r="GR353" s="44"/>
      <c r="GS353" s="44"/>
      <c r="GT353" s="44"/>
      <c r="GU353" s="44"/>
      <c r="GV353" s="44"/>
      <c r="GW353" s="44"/>
      <c r="GX353" s="44"/>
      <c r="GY353" s="44"/>
      <c r="GZ353" s="44"/>
      <c r="HA353" s="44"/>
      <c r="HB353" s="44"/>
      <c r="HC353" s="44"/>
      <c r="HD353" s="44"/>
      <c r="HE353" s="44"/>
      <c r="HF353" s="44"/>
      <c r="HG353" s="44"/>
      <c r="HH353" s="44"/>
      <c r="HI353" s="44"/>
      <c r="HJ353" s="44"/>
      <c r="HK353" s="44"/>
      <c r="HL353" s="44"/>
      <c r="HM353" s="44"/>
      <c r="HN353" s="44"/>
      <c r="HO353" s="44"/>
      <c r="HP353" s="44"/>
      <c r="HQ353" s="44"/>
      <c r="HR353" s="44"/>
      <c r="HS353" s="44"/>
      <c r="HT353" s="44"/>
      <c r="HU353" s="44"/>
      <c r="HV353" s="44"/>
      <c r="HW353" s="44"/>
      <c r="HX353" s="44"/>
      <c r="HY353" s="44"/>
      <c r="HZ353" s="44"/>
      <c r="IA353" s="44"/>
      <c r="IB353" s="44"/>
      <c r="IC353" s="44"/>
      <c r="ID353" s="44"/>
      <c r="IE353" s="44"/>
      <c r="IF353" s="44"/>
      <c r="IG353" s="44"/>
      <c r="IH353" s="44"/>
      <c r="II353" s="44"/>
      <c r="IJ353" s="44"/>
      <c r="IK353" s="44"/>
      <c r="IL353" s="44"/>
      <c r="IM353" s="44"/>
      <c r="IN353" s="44"/>
      <c r="IO353" s="44"/>
      <c r="IP353" s="44"/>
      <c r="IQ353" s="44"/>
      <c r="IR353" s="44"/>
      <c r="IS353" s="44"/>
      <c r="IT353" s="44"/>
      <c r="IU353" s="44"/>
      <c r="IV353" s="44"/>
      <c r="IW353" s="44"/>
    </row>
    <row r="354" spans="1:257" s="3" customFormat="1" x14ac:dyDescent="0.2">
      <c r="A354" s="45" t="s">
        <v>53</v>
      </c>
      <c r="B354" s="45"/>
      <c r="D354" s="6"/>
      <c r="E354" s="6"/>
      <c r="F354" s="6"/>
      <c r="G354" s="6"/>
      <c r="H354" s="114"/>
      <c r="I354" s="6"/>
      <c r="O354" s="26"/>
    </row>
    <row r="355" spans="1:257" x14ac:dyDescent="0.2">
      <c r="A355" s="47" t="s">
        <v>370</v>
      </c>
      <c r="B355" s="47"/>
      <c r="C355" s="8" t="s">
        <v>670</v>
      </c>
      <c r="D355" s="9">
        <v>0</v>
      </c>
      <c r="E355" s="9">
        <v>1732</v>
      </c>
      <c r="F355" s="9">
        <f t="shared" ref="F355:F359" si="47">SUM(D355:E355)</f>
        <v>1732</v>
      </c>
      <c r="G355" s="9">
        <v>1583</v>
      </c>
      <c r="H355" s="113">
        <v>0</v>
      </c>
      <c r="I355" s="12" t="s">
        <v>351</v>
      </c>
      <c r="J355" s="12"/>
      <c r="O355" s="26"/>
    </row>
    <row r="356" spans="1:257" x14ac:dyDescent="0.2">
      <c r="A356" s="47" t="s">
        <v>356</v>
      </c>
      <c r="B356" s="47"/>
      <c r="C356" s="8" t="s">
        <v>528</v>
      </c>
      <c r="D356" s="9">
        <v>0</v>
      </c>
      <c r="E356" s="9">
        <v>468</v>
      </c>
      <c r="F356" s="9">
        <f t="shared" si="47"/>
        <v>468</v>
      </c>
      <c r="G356" s="9">
        <v>428</v>
      </c>
      <c r="H356" s="113">
        <v>0</v>
      </c>
      <c r="I356" s="12" t="s">
        <v>351</v>
      </c>
      <c r="O356" s="26"/>
    </row>
    <row r="357" spans="1:257" x14ac:dyDescent="0.2">
      <c r="A357" s="47" t="s">
        <v>671</v>
      </c>
      <c r="B357" s="47"/>
      <c r="C357" s="8" t="s">
        <v>672</v>
      </c>
      <c r="D357" s="9">
        <v>0</v>
      </c>
      <c r="E357" s="9"/>
      <c r="F357" s="9">
        <f t="shared" si="47"/>
        <v>0</v>
      </c>
      <c r="G357" s="9">
        <v>5</v>
      </c>
      <c r="H357" s="113">
        <v>0</v>
      </c>
      <c r="I357" s="12" t="s">
        <v>351</v>
      </c>
      <c r="O357" s="26"/>
    </row>
    <row r="358" spans="1:257" x14ac:dyDescent="0.2">
      <c r="A358" s="47" t="s">
        <v>533</v>
      </c>
      <c r="B358" s="47"/>
      <c r="C358" s="8" t="s">
        <v>673</v>
      </c>
      <c r="D358" s="9">
        <v>0</v>
      </c>
      <c r="E358" s="9">
        <v>945</v>
      </c>
      <c r="F358" s="9">
        <f t="shared" si="47"/>
        <v>945</v>
      </c>
      <c r="G358" s="9">
        <v>102</v>
      </c>
      <c r="H358" s="113">
        <v>0</v>
      </c>
      <c r="I358" s="12" t="s">
        <v>351</v>
      </c>
      <c r="O358" s="26"/>
    </row>
    <row r="359" spans="1:257" x14ac:dyDescent="0.2">
      <c r="A359" s="47" t="s">
        <v>354</v>
      </c>
      <c r="B359" s="47"/>
      <c r="C359" s="8" t="s">
        <v>90</v>
      </c>
      <c r="D359" s="9">
        <v>0</v>
      </c>
      <c r="E359" s="9">
        <v>255</v>
      </c>
      <c r="F359" s="9">
        <f t="shared" si="47"/>
        <v>255</v>
      </c>
      <c r="G359" s="9">
        <v>29</v>
      </c>
      <c r="H359" s="113">
        <v>0</v>
      </c>
      <c r="I359" s="12" t="s">
        <v>351</v>
      </c>
      <c r="O359" s="26"/>
    </row>
    <row r="360" spans="1:257" s="3" customFormat="1" x14ac:dyDescent="0.2">
      <c r="A360" s="48"/>
      <c r="B360" s="48"/>
      <c r="C360" s="13" t="s">
        <v>54</v>
      </c>
      <c r="D360" s="14">
        <f>SUM(D355:D359)</f>
        <v>0</v>
      </c>
      <c r="E360" s="14">
        <f t="shared" ref="E360:G360" si="48">SUM(E355:E359)</f>
        <v>3400</v>
      </c>
      <c r="F360" s="14">
        <f t="shared" si="48"/>
        <v>3400</v>
      </c>
      <c r="G360" s="14">
        <f t="shared" si="48"/>
        <v>2147</v>
      </c>
      <c r="H360" s="113">
        <v>0</v>
      </c>
      <c r="I360" s="6"/>
      <c r="O360" s="26"/>
    </row>
    <row r="361" spans="1:257" s="3" customFormat="1" x14ac:dyDescent="0.2">
      <c r="A361" s="45"/>
      <c r="B361" s="45"/>
      <c r="D361" s="6"/>
      <c r="E361" s="6"/>
      <c r="F361" s="6"/>
      <c r="G361" s="6"/>
      <c r="H361" s="114"/>
      <c r="I361" s="6"/>
      <c r="O361" s="26"/>
    </row>
    <row r="362" spans="1:257" s="3" customFormat="1" x14ac:dyDescent="0.2">
      <c r="A362" s="45"/>
      <c r="B362" s="45"/>
      <c r="D362" s="6"/>
      <c r="E362" s="6"/>
      <c r="F362" s="6"/>
      <c r="G362" s="6"/>
      <c r="H362" s="114"/>
      <c r="I362" s="6"/>
      <c r="O362" s="26"/>
    </row>
    <row r="363" spans="1:257" s="3" customFormat="1" x14ac:dyDescent="0.2">
      <c r="A363" s="44" t="s">
        <v>676</v>
      </c>
      <c r="B363" s="45"/>
      <c r="D363" s="6"/>
      <c r="E363" s="6"/>
      <c r="F363" s="6"/>
      <c r="G363" s="6"/>
      <c r="H363" s="114"/>
      <c r="I363" s="6"/>
      <c r="O363" s="26"/>
    </row>
    <row r="364" spans="1:257" ht="12.45" customHeight="1" x14ac:dyDescent="0.2">
      <c r="A364" s="44" t="s">
        <v>248</v>
      </c>
      <c r="B364" s="44"/>
      <c r="C364" s="44"/>
      <c r="D364" s="44"/>
      <c r="E364" s="44"/>
      <c r="F364" s="44"/>
      <c r="G364" s="44"/>
      <c r="H364" s="11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44"/>
      <c r="AC364" s="44"/>
      <c r="AD364" s="44"/>
      <c r="AE364" s="44"/>
      <c r="AF364" s="44"/>
      <c r="AG364" s="44"/>
      <c r="AH364" s="44"/>
      <c r="AI364" s="44"/>
      <c r="AJ364" s="44"/>
      <c r="AK364" s="44"/>
      <c r="AL364" s="44"/>
      <c r="AM364" s="44"/>
      <c r="AN364" s="44"/>
      <c r="AO364" s="44"/>
      <c r="AP364" s="44"/>
      <c r="AQ364" s="44"/>
      <c r="AR364" s="44"/>
      <c r="AS364" s="44"/>
      <c r="AT364" s="44"/>
      <c r="AU364" s="44"/>
      <c r="AV364" s="44"/>
      <c r="AW364" s="44"/>
      <c r="AX364" s="44"/>
      <c r="AY364" s="44"/>
      <c r="AZ364" s="44"/>
      <c r="BA364" s="44"/>
      <c r="BB364" s="44"/>
      <c r="BC364" s="44"/>
      <c r="BD364" s="44"/>
      <c r="BE364" s="44"/>
      <c r="BF364" s="44"/>
      <c r="BG364" s="44"/>
      <c r="BH364" s="44"/>
      <c r="BI364" s="44"/>
      <c r="BJ364" s="44"/>
      <c r="BK364" s="44"/>
      <c r="BL364" s="44"/>
      <c r="BM364" s="44"/>
      <c r="BN364" s="44"/>
      <c r="BO364" s="44"/>
      <c r="BP364" s="44"/>
      <c r="BQ364" s="44"/>
      <c r="BR364" s="44"/>
      <c r="BS364" s="44"/>
      <c r="BT364" s="44"/>
      <c r="BU364" s="44"/>
      <c r="BV364" s="44"/>
      <c r="BW364" s="44"/>
      <c r="BX364" s="44"/>
      <c r="BY364" s="44"/>
      <c r="BZ364" s="44"/>
      <c r="CA364" s="44"/>
      <c r="CB364" s="44"/>
      <c r="CC364" s="44"/>
      <c r="CD364" s="44"/>
      <c r="CE364" s="44"/>
      <c r="CF364" s="44"/>
      <c r="CG364" s="44"/>
      <c r="CH364" s="44"/>
      <c r="CI364" s="44"/>
      <c r="CJ364" s="44"/>
      <c r="CK364" s="44"/>
      <c r="CL364" s="44"/>
      <c r="CM364" s="44"/>
      <c r="CN364" s="44"/>
      <c r="CO364" s="44"/>
      <c r="CP364" s="44"/>
      <c r="CQ364" s="44"/>
      <c r="CR364" s="44"/>
      <c r="CS364" s="44"/>
      <c r="CT364" s="44"/>
      <c r="CU364" s="44"/>
      <c r="CV364" s="44"/>
      <c r="CW364" s="44"/>
      <c r="CX364" s="44"/>
      <c r="CY364" s="44"/>
      <c r="CZ364" s="44"/>
      <c r="DA364" s="44"/>
      <c r="DB364" s="44"/>
      <c r="DC364" s="44"/>
      <c r="DD364" s="44"/>
      <c r="DE364" s="44"/>
      <c r="DF364" s="44"/>
      <c r="DG364" s="44"/>
      <c r="DH364" s="44"/>
      <c r="DI364" s="44"/>
      <c r="DJ364" s="44"/>
      <c r="DK364" s="44"/>
      <c r="DL364" s="44"/>
      <c r="DM364" s="44"/>
      <c r="DN364" s="44"/>
      <c r="DO364" s="44"/>
      <c r="DP364" s="44"/>
      <c r="DQ364" s="44"/>
      <c r="DR364" s="44"/>
      <c r="DS364" s="44"/>
      <c r="DT364" s="44"/>
      <c r="DU364" s="44"/>
      <c r="DV364" s="44"/>
      <c r="DW364" s="44"/>
      <c r="DX364" s="44"/>
      <c r="DY364" s="44"/>
      <c r="DZ364" s="44"/>
      <c r="EA364" s="44"/>
      <c r="EB364" s="44"/>
      <c r="EC364" s="44"/>
      <c r="ED364" s="44"/>
      <c r="EE364" s="44"/>
      <c r="EF364" s="44"/>
      <c r="EG364" s="44"/>
      <c r="EH364" s="44"/>
      <c r="EI364" s="44"/>
      <c r="EJ364" s="44"/>
      <c r="EK364" s="44"/>
      <c r="EL364" s="44"/>
      <c r="EM364" s="44"/>
      <c r="EN364" s="44"/>
      <c r="EO364" s="44"/>
      <c r="EP364" s="44"/>
      <c r="EQ364" s="44"/>
      <c r="ER364" s="44"/>
      <c r="ES364" s="44"/>
      <c r="ET364" s="44"/>
      <c r="EU364" s="44"/>
      <c r="EV364" s="44"/>
      <c r="EW364" s="44"/>
      <c r="EX364" s="44"/>
      <c r="EY364" s="44"/>
      <c r="EZ364" s="44"/>
      <c r="FA364" s="44"/>
      <c r="FB364" s="44"/>
      <c r="FC364" s="44"/>
      <c r="FD364" s="44"/>
      <c r="FE364" s="44"/>
      <c r="FF364" s="44"/>
      <c r="FG364" s="44"/>
      <c r="FH364" s="44"/>
      <c r="FI364" s="44"/>
      <c r="FJ364" s="44"/>
      <c r="FK364" s="44"/>
      <c r="FL364" s="44"/>
      <c r="FM364" s="44"/>
      <c r="FN364" s="44"/>
      <c r="FO364" s="44"/>
      <c r="FP364" s="44"/>
      <c r="FQ364" s="44"/>
      <c r="FR364" s="44"/>
      <c r="FS364" s="44"/>
      <c r="FT364" s="44"/>
      <c r="FU364" s="44"/>
      <c r="FV364" s="44"/>
      <c r="FW364" s="44"/>
      <c r="FX364" s="44"/>
      <c r="FY364" s="44"/>
      <c r="FZ364" s="44"/>
      <c r="GA364" s="44"/>
      <c r="GB364" s="44"/>
      <c r="GC364" s="44"/>
      <c r="GD364" s="44"/>
      <c r="GE364" s="44"/>
      <c r="GF364" s="44"/>
      <c r="GG364" s="44"/>
      <c r="GH364" s="44"/>
      <c r="GI364" s="44"/>
      <c r="GJ364" s="44"/>
      <c r="GK364" s="44"/>
      <c r="GL364" s="44"/>
      <c r="GM364" s="44"/>
      <c r="GN364" s="44"/>
      <c r="GO364" s="44"/>
      <c r="GP364" s="44"/>
      <c r="GQ364" s="44"/>
      <c r="GR364" s="44"/>
      <c r="GS364" s="44"/>
      <c r="GT364" s="44"/>
      <c r="GU364" s="44"/>
      <c r="GV364" s="44"/>
      <c r="GW364" s="44"/>
      <c r="GX364" s="44"/>
      <c r="GY364" s="44"/>
      <c r="GZ364" s="44"/>
      <c r="HA364" s="44"/>
      <c r="HB364" s="44"/>
      <c r="HC364" s="44"/>
      <c r="HD364" s="44"/>
      <c r="HE364" s="44"/>
      <c r="HF364" s="44"/>
      <c r="HG364" s="44"/>
      <c r="HH364" s="44"/>
      <c r="HI364" s="44"/>
      <c r="HJ364" s="44"/>
      <c r="HK364" s="44"/>
      <c r="HL364" s="44"/>
      <c r="HM364" s="44"/>
      <c r="HN364" s="44"/>
      <c r="HO364" s="44"/>
      <c r="HP364" s="44"/>
      <c r="HQ364" s="44"/>
      <c r="HR364" s="44"/>
      <c r="HS364" s="44"/>
      <c r="HT364" s="44"/>
      <c r="HU364" s="44"/>
      <c r="HV364" s="44"/>
      <c r="HW364" s="44"/>
      <c r="HX364" s="44"/>
      <c r="HY364" s="44"/>
      <c r="HZ364" s="44"/>
      <c r="IA364" s="44"/>
      <c r="IB364" s="44"/>
      <c r="IC364" s="44"/>
      <c r="ID364" s="44"/>
      <c r="IE364" s="44"/>
      <c r="IF364" s="44"/>
      <c r="IG364" s="44"/>
      <c r="IH364" s="44"/>
      <c r="II364" s="44"/>
      <c r="IJ364" s="44"/>
      <c r="IK364" s="44"/>
      <c r="IL364" s="44"/>
      <c r="IM364" s="44"/>
      <c r="IN364" s="44"/>
      <c r="IO364" s="44"/>
      <c r="IP364" s="44"/>
      <c r="IQ364" s="44"/>
      <c r="IR364" s="44"/>
      <c r="IS364" s="44"/>
      <c r="IT364" s="44"/>
      <c r="IU364" s="44"/>
      <c r="IV364" s="44"/>
      <c r="IW364" s="44"/>
    </row>
    <row r="365" spans="1:257" s="3" customFormat="1" x14ac:dyDescent="0.2">
      <c r="A365" s="45" t="s">
        <v>51</v>
      </c>
      <c r="B365" s="45"/>
      <c r="D365" s="6"/>
      <c r="E365" s="6"/>
      <c r="F365" s="6"/>
      <c r="G365" s="6"/>
      <c r="H365" s="114"/>
      <c r="I365" s="6"/>
      <c r="O365" s="26"/>
    </row>
    <row r="366" spans="1:257" x14ac:dyDescent="0.2">
      <c r="A366" s="47" t="s">
        <v>387</v>
      </c>
      <c r="B366" s="47"/>
      <c r="C366" s="8" t="s">
        <v>668</v>
      </c>
      <c r="D366" s="9">
        <v>0</v>
      </c>
      <c r="E366" s="9">
        <v>3400</v>
      </c>
      <c r="F366" s="9">
        <f t="shared" ref="F366" si="49">SUM(D366:E366)</f>
        <v>3400</v>
      </c>
      <c r="G366" s="9">
        <v>3400</v>
      </c>
      <c r="H366" s="113">
        <v>0</v>
      </c>
      <c r="I366" s="12" t="s">
        <v>351</v>
      </c>
      <c r="J366" s="12"/>
      <c r="O366" s="26"/>
    </row>
    <row r="367" spans="1:257" s="3" customFormat="1" x14ac:dyDescent="0.2">
      <c r="A367" s="48"/>
      <c r="B367" s="48"/>
      <c r="C367" s="13" t="s">
        <v>52</v>
      </c>
      <c r="D367" s="14">
        <f>SUM(D366:D366)</f>
        <v>0</v>
      </c>
      <c r="E367" s="14">
        <f>SUM(E366:E366)</f>
        <v>3400</v>
      </c>
      <c r="F367" s="14">
        <f>SUM(F366:F366)</f>
        <v>3400</v>
      </c>
      <c r="G367" s="14">
        <f>SUM(G366:G366)</f>
        <v>3400</v>
      </c>
      <c r="H367" s="113">
        <v>0</v>
      </c>
      <c r="I367" s="6"/>
      <c r="O367" s="26"/>
    </row>
    <row r="368" spans="1:257" s="3" customFormat="1" x14ac:dyDescent="0.2">
      <c r="A368" s="45"/>
      <c r="B368" s="45"/>
      <c r="D368" s="6"/>
      <c r="E368" s="6"/>
      <c r="F368" s="6"/>
      <c r="G368" s="6"/>
      <c r="H368" s="114"/>
      <c r="I368" s="6"/>
      <c r="O368" s="26"/>
    </row>
    <row r="369" spans="1:257" s="3" customFormat="1" x14ac:dyDescent="0.2">
      <c r="A369" s="45"/>
      <c r="B369" s="45"/>
      <c r="D369" s="6"/>
      <c r="E369" s="6"/>
      <c r="F369" s="6"/>
      <c r="G369" s="6"/>
      <c r="H369" s="114"/>
      <c r="I369" s="6"/>
      <c r="O369" s="26"/>
    </row>
    <row r="370" spans="1:257" s="3" customFormat="1" x14ac:dyDescent="0.2">
      <c r="A370" s="44" t="s">
        <v>691</v>
      </c>
      <c r="B370" s="45"/>
      <c r="D370" s="6"/>
      <c r="E370" s="6"/>
      <c r="F370" s="6"/>
      <c r="G370" s="6"/>
      <c r="H370" s="114"/>
      <c r="I370" s="6"/>
      <c r="O370" s="26"/>
    </row>
    <row r="371" spans="1:257" ht="12.45" customHeight="1" x14ac:dyDescent="0.2">
      <c r="A371" s="44" t="s">
        <v>248</v>
      </c>
      <c r="B371" s="44"/>
      <c r="C371" s="44"/>
      <c r="D371" s="44"/>
      <c r="E371" s="44"/>
      <c r="F371" s="44"/>
      <c r="G371" s="44"/>
      <c r="H371" s="11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  <c r="AA371" s="44"/>
      <c r="AB371" s="44"/>
      <c r="AC371" s="44"/>
      <c r="AD371" s="44"/>
      <c r="AE371" s="44"/>
      <c r="AF371" s="44"/>
      <c r="AG371" s="44"/>
      <c r="AH371" s="44"/>
      <c r="AI371" s="44"/>
      <c r="AJ371" s="44"/>
      <c r="AK371" s="44"/>
      <c r="AL371" s="44"/>
      <c r="AM371" s="44"/>
      <c r="AN371" s="44"/>
      <c r="AO371" s="44"/>
      <c r="AP371" s="44"/>
      <c r="AQ371" s="44"/>
      <c r="AR371" s="44"/>
      <c r="AS371" s="44"/>
      <c r="AT371" s="44"/>
      <c r="AU371" s="44"/>
      <c r="AV371" s="44"/>
      <c r="AW371" s="44"/>
      <c r="AX371" s="44"/>
      <c r="AY371" s="44"/>
      <c r="AZ371" s="44"/>
      <c r="BA371" s="44"/>
      <c r="BB371" s="44"/>
      <c r="BC371" s="44"/>
      <c r="BD371" s="44"/>
      <c r="BE371" s="44"/>
      <c r="BF371" s="44"/>
      <c r="BG371" s="44"/>
      <c r="BH371" s="44"/>
      <c r="BI371" s="44"/>
      <c r="BJ371" s="44"/>
      <c r="BK371" s="44"/>
      <c r="BL371" s="44"/>
      <c r="BM371" s="44"/>
      <c r="BN371" s="44"/>
      <c r="BO371" s="44"/>
      <c r="BP371" s="44"/>
      <c r="BQ371" s="44"/>
      <c r="BR371" s="44"/>
      <c r="BS371" s="44"/>
      <c r="BT371" s="44"/>
      <c r="BU371" s="44"/>
      <c r="BV371" s="44"/>
      <c r="BW371" s="44"/>
      <c r="BX371" s="44"/>
      <c r="BY371" s="44"/>
      <c r="BZ371" s="44"/>
      <c r="CA371" s="44"/>
      <c r="CB371" s="44"/>
      <c r="CC371" s="44"/>
      <c r="CD371" s="44"/>
      <c r="CE371" s="44"/>
      <c r="CF371" s="44"/>
      <c r="CG371" s="44"/>
      <c r="CH371" s="44"/>
      <c r="CI371" s="44"/>
      <c r="CJ371" s="44"/>
      <c r="CK371" s="44"/>
      <c r="CL371" s="44"/>
      <c r="CM371" s="44"/>
      <c r="CN371" s="44"/>
      <c r="CO371" s="44"/>
      <c r="CP371" s="44"/>
      <c r="CQ371" s="44"/>
      <c r="CR371" s="44"/>
      <c r="CS371" s="44"/>
      <c r="CT371" s="44"/>
      <c r="CU371" s="44"/>
      <c r="CV371" s="44"/>
      <c r="CW371" s="44"/>
      <c r="CX371" s="44"/>
      <c r="CY371" s="44"/>
      <c r="CZ371" s="44"/>
      <c r="DA371" s="44"/>
      <c r="DB371" s="44"/>
      <c r="DC371" s="44"/>
      <c r="DD371" s="44"/>
      <c r="DE371" s="44"/>
      <c r="DF371" s="44"/>
      <c r="DG371" s="44"/>
      <c r="DH371" s="44"/>
      <c r="DI371" s="44"/>
      <c r="DJ371" s="44"/>
      <c r="DK371" s="44"/>
      <c r="DL371" s="44"/>
      <c r="DM371" s="44"/>
      <c r="DN371" s="44"/>
      <c r="DO371" s="44"/>
      <c r="DP371" s="44"/>
      <c r="DQ371" s="44"/>
      <c r="DR371" s="44"/>
      <c r="DS371" s="44"/>
      <c r="DT371" s="44"/>
      <c r="DU371" s="44"/>
      <c r="DV371" s="44"/>
      <c r="DW371" s="44"/>
      <c r="DX371" s="44"/>
      <c r="DY371" s="44"/>
      <c r="DZ371" s="44"/>
      <c r="EA371" s="44"/>
      <c r="EB371" s="44"/>
      <c r="EC371" s="44"/>
      <c r="ED371" s="44"/>
      <c r="EE371" s="44"/>
      <c r="EF371" s="44"/>
      <c r="EG371" s="44"/>
      <c r="EH371" s="44"/>
      <c r="EI371" s="44"/>
      <c r="EJ371" s="44"/>
      <c r="EK371" s="44"/>
      <c r="EL371" s="44"/>
      <c r="EM371" s="44"/>
      <c r="EN371" s="44"/>
      <c r="EO371" s="44"/>
      <c r="EP371" s="44"/>
      <c r="EQ371" s="44"/>
      <c r="ER371" s="44"/>
      <c r="ES371" s="44"/>
      <c r="ET371" s="44"/>
      <c r="EU371" s="44"/>
      <c r="EV371" s="44"/>
      <c r="EW371" s="44"/>
      <c r="EX371" s="44"/>
      <c r="EY371" s="44"/>
      <c r="EZ371" s="44"/>
      <c r="FA371" s="44"/>
      <c r="FB371" s="44"/>
      <c r="FC371" s="44"/>
      <c r="FD371" s="44"/>
      <c r="FE371" s="44"/>
      <c r="FF371" s="44"/>
      <c r="FG371" s="44"/>
      <c r="FH371" s="44"/>
      <c r="FI371" s="44"/>
      <c r="FJ371" s="44"/>
      <c r="FK371" s="44"/>
      <c r="FL371" s="44"/>
      <c r="FM371" s="44"/>
      <c r="FN371" s="44"/>
      <c r="FO371" s="44"/>
      <c r="FP371" s="44"/>
      <c r="FQ371" s="44"/>
      <c r="FR371" s="44"/>
      <c r="FS371" s="44"/>
      <c r="FT371" s="44"/>
      <c r="FU371" s="44"/>
      <c r="FV371" s="44"/>
      <c r="FW371" s="44"/>
      <c r="FX371" s="44"/>
      <c r="FY371" s="44"/>
      <c r="FZ371" s="44"/>
      <c r="GA371" s="44"/>
      <c r="GB371" s="44"/>
      <c r="GC371" s="44"/>
      <c r="GD371" s="44"/>
      <c r="GE371" s="44"/>
      <c r="GF371" s="44"/>
      <c r="GG371" s="44"/>
      <c r="GH371" s="44"/>
      <c r="GI371" s="44"/>
      <c r="GJ371" s="44"/>
      <c r="GK371" s="44"/>
      <c r="GL371" s="44"/>
      <c r="GM371" s="44"/>
      <c r="GN371" s="44"/>
      <c r="GO371" s="44"/>
      <c r="GP371" s="44"/>
      <c r="GQ371" s="44"/>
      <c r="GR371" s="44"/>
      <c r="GS371" s="44"/>
      <c r="GT371" s="44"/>
      <c r="GU371" s="44"/>
      <c r="GV371" s="44"/>
      <c r="GW371" s="44"/>
      <c r="GX371" s="44"/>
      <c r="GY371" s="44"/>
      <c r="GZ371" s="44"/>
      <c r="HA371" s="44"/>
      <c r="HB371" s="44"/>
      <c r="HC371" s="44"/>
      <c r="HD371" s="44"/>
      <c r="HE371" s="44"/>
      <c r="HF371" s="44"/>
      <c r="HG371" s="44"/>
      <c r="HH371" s="44"/>
      <c r="HI371" s="44"/>
      <c r="HJ371" s="44"/>
      <c r="HK371" s="44"/>
      <c r="HL371" s="44"/>
      <c r="HM371" s="44"/>
      <c r="HN371" s="44"/>
      <c r="HO371" s="44"/>
      <c r="HP371" s="44"/>
      <c r="HQ371" s="44"/>
      <c r="HR371" s="44"/>
      <c r="HS371" s="44"/>
      <c r="HT371" s="44"/>
      <c r="HU371" s="44"/>
      <c r="HV371" s="44"/>
      <c r="HW371" s="44"/>
      <c r="HX371" s="44"/>
      <c r="HY371" s="44"/>
      <c r="HZ371" s="44"/>
      <c r="IA371" s="44"/>
      <c r="IB371" s="44"/>
      <c r="IC371" s="44"/>
      <c r="ID371" s="44"/>
      <c r="IE371" s="44"/>
      <c r="IF371" s="44"/>
      <c r="IG371" s="44"/>
      <c r="IH371" s="44"/>
      <c r="II371" s="44"/>
      <c r="IJ371" s="44"/>
      <c r="IK371" s="44"/>
      <c r="IL371" s="44"/>
      <c r="IM371" s="44"/>
      <c r="IN371" s="44"/>
      <c r="IO371" s="44"/>
      <c r="IP371" s="44"/>
      <c r="IQ371" s="44"/>
      <c r="IR371" s="44"/>
      <c r="IS371" s="44"/>
      <c r="IT371" s="44"/>
      <c r="IU371" s="44"/>
      <c r="IV371" s="44"/>
      <c r="IW371" s="44"/>
    </row>
    <row r="372" spans="1:257" s="3" customFormat="1" x14ac:dyDescent="0.2">
      <c r="A372" s="45" t="s">
        <v>51</v>
      </c>
      <c r="B372" s="45"/>
      <c r="D372" s="6"/>
      <c r="E372" s="6"/>
      <c r="F372" s="6"/>
      <c r="G372" s="6"/>
      <c r="H372" s="114"/>
      <c r="I372" s="6"/>
      <c r="O372" s="26"/>
    </row>
    <row r="373" spans="1:257" x14ac:dyDescent="0.2">
      <c r="A373" s="47" t="s">
        <v>692</v>
      </c>
      <c r="B373" s="47"/>
      <c r="C373" s="8" t="s">
        <v>668</v>
      </c>
      <c r="D373" s="9">
        <v>0</v>
      </c>
      <c r="E373" s="9"/>
      <c r="F373" s="9">
        <f t="shared" ref="F373" si="50">SUM(D373:E373)</f>
        <v>0</v>
      </c>
      <c r="G373" s="9">
        <v>3500</v>
      </c>
      <c r="H373" s="113">
        <v>0</v>
      </c>
      <c r="I373" s="12" t="s">
        <v>351</v>
      </c>
      <c r="J373" s="12"/>
      <c r="O373" s="26"/>
    </row>
    <row r="374" spans="1:257" s="3" customFormat="1" x14ac:dyDescent="0.2">
      <c r="A374" s="48"/>
      <c r="B374" s="48"/>
      <c r="C374" s="13" t="s">
        <v>52</v>
      </c>
      <c r="D374" s="14">
        <f>SUM(D373:D373)</f>
        <v>0</v>
      </c>
      <c r="E374" s="14">
        <f>SUM(E373:E373)</f>
        <v>0</v>
      </c>
      <c r="F374" s="14">
        <f>SUM(F373:F373)</f>
        <v>0</v>
      </c>
      <c r="G374" s="14">
        <f>SUM(G373:G373)</f>
        <v>3500</v>
      </c>
      <c r="H374" s="113">
        <v>0</v>
      </c>
      <c r="I374" s="6"/>
      <c r="O374" s="26"/>
    </row>
    <row r="375" spans="1:257" s="3" customFormat="1" x14ac:dyDescent="0.2">
      <c r="A375" s="45"/>
      <c r="B375" s="45"/>
      <c r="D375" s="6"/>
      <c r="E375" s="6"/>
      <c r="F375" s="6"/>
      <c r="G375" s="6"/>
      <c r="H375" s="114"/>
      <c r="I375" s="6"/>
      <c r="O375" s="26"/>
    </row>
    <row r="376" spans="1:257" s="3" customFormat="1" x14ac:dyDescent="0.2">
      <c r="A376" s="45"/>
      <c r="B376" s="45"/>
      <c r="D376" s="6"/>
      <c r="E376" s="6"/>
      <c r="F376" s="6"/>
      <c r="G376" s="6"/>
      <c r="H376" s="114"/>
      <c r="I376" s="6"/>
      <c r="O376" s="26"/>
    </row>
    <row r="377" spans="1:257" s="3" customFormat="1" x14ac:dyDescent="0.2">
      <c r="A377" s="44" t="s">
        <v>701</v>
      </c>
      <c r="B377" s="45"/>
      <c r="D377" s="6"/>
      <c r="E377" s="6"/>
      <c r="F377" s="6"/>
      <c r="G377" s="6"/>
      <c r="H377" s="114"/>
      <c r="I377" s="6"/>
      <c r="O377" s="26"/>
    </row>
    <row r="378" spans="1:257" ht="12.45" customHeight="1" x14ac:dyDescent="0.2">
      <c r="A378" s="44" t="s">
        <v>248</v>
      </c>
      <c r="B378" s="44"/>
      <c r="C378" s="44"/>
      <c r="D378" s="44"/>
      <c r="E378" s="44"/>
      <c r="F378" s="44"/>
      <c r="G378" s="44"/>
      <c r="H378" s="11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  <c r="AA378" s="44"/>
      <c r="AB378" s="44"/>
      <c r="AC378" s="44"/>
      <c r="AD378" s="44"/>
      <c r="AE378" s="44"/>
      <c r="AF378" s="44"/>
      <c r="AG378" s="44"/>
      <c r="AH378" s="44"/>
      <c r="AI378" s="44"/>
      <c r="AJ378" s="44"/>
      <c r="AK378" s="44"/>
      <c r="AL378" s="44"/>
      <c r="AM378" s="44"/>
      <c r="AN378" s="44"/>
      <c r="AO378" s="44"/>
      <c r="AP378" s="44"/>
      <c r="AQ378" s="44"/>
      <c r="AR378" s="44"/>
      <c r="AS378" s="44"/>
      <c r="AT378" s="44"/>
      <c r="AU378" s="44"/>
      <c r="AV378" s="44"/>
      <c r="AW378" s="44"/>
      <c r="AX378" s="44"/>
      <c r="AY378" s="44"/>
      <c r="AZ378" s="44"/>
      <c r="BA378" s="44"/>
      <c r="BB378" s="44"/>
      <c r="BC378" s="44"/>
      <c r="BD378" s="44"/>
      <c r="BE378" s="44"/>
      <c r="BF378" s="44"/>
      <c r="BG378" s="44"/>
      <c r="BH378" s="44"/>
      <c r="BI378" s="44"/>
      <c r="BJ378" s="44"/>
      <c r="BK378" s="44"/>
      <c r="BL378" s="44"/>
      <c r="BM378" s="44"/>
      <c r="BN378" s="44"/>
      <c r="BO378" s="44"/>
      <c r="BP378" s="44"/>
      <c r="BQ378" s="44"/>
      <c r="BR378" s="44"/>
      <c r="BS378" s="44"/>
      <c r="BT378" s="44"/>
      <c r="BU378" s="44"/>
      <c r="BV378" s="44"/>
      <c r="BW378" s="44"/>
      <c r="BX378" s="44"/>
      <c r="BY378" s="44"/>
      <c r="BZ378" s="44"/>
      <c r="CA378" s="44"/>
      <c r="CB378" s="44"/>
      <c r="CC378" s="44"/>
      <c r="CD378" s="44"/>
      <c r="CE378" s="44"/>
      <c r="CF378" s="44"/>
      <c r="CG378" s="44"/>
      <c r="CH378" s="44"/>
      <c r="CI378" s="44"/>
      <c r="CJ378" s="44"/>
      <c r="CK378" s="44"/>
      <c r="CL378" s="44"/>
      <c r="CM378" s="44"/>
      <c r="CN378" s="44"/>
      <c r="CO378" s="44"/>
      <c r="CP378" s="44"/>
      <c r="CQ378" s="44"/>
      <c r="CR378" s="44"/>
      <c r="CS378" s="44"/>
      <c r="CT378" s="44"/>
      <c r="CU378" s="44"/>
      <c r="CV378" s="44"/>
      <c r="CW378" s="44"/>
      <c r="CX378" s="44"/>
      <c r="CY378" s="44"/>
      <c r="CZ378" s="44"/>
      <c r="DA378" s="44"/>
      <c r="DB378" s="44"/>
      <c r="DC378" s="44"/>
      <c r="DD378" s="44"/>
      <c r="DE378" s="44"/>
      <c r="DF378" s="44"/>
      <c r="DG378" s="44"/>
      <c r="DH378" s="44"/>
      <c r="DI378" s="44"/>
      <c r="DJ378" s="44"/>
      <c r="DK378" s="44"/>
      <c r="DL378" s="44"/>
      <c r="DM378" s="44"/>
      <c r="DN378" s="44"/>
      <c r="DO378" s="44"/>
      <c r="DP378" s="44"/>
      <c r="DQ378" s="44"/>
      <c r="DR378" s="44"/>
      <c r="DS378" s="44"/>
      <c r="DT378" s="44"/>
      <c r="DU378" s="44"/>
      <c r="DV378" s="44"/>
      <c r="DW378" s="44"/>
      <c r="DX378" s="44"/>
      <c r="DY378" s="44"/>
      <c r="DZ378" s="44"/>
      <c r="EA378" s="44"/>
      <c r="EB378" s="44"/>
      <c r="EC378" s="44"/>
      <c r="ED378" s="44"/>
      <c r="EE378" s="44"/>
      <c r="EF378" s="44"/>
      <c r="EG378" s="44"/>
      <c r="EH378" s="44"/>
      <c r="EI378" s="44"/>
      <c r="EJ378" s="44"/>
      <c r="EK378" s="44"/>
      <c r="EL378" s="44"/>
      <c r="EM378" s="44"/>
      <c r="EN378" s="44"/>
      <c r="EO378" s="44"/>
      <c r="EP378" s="44"/>
      <c r="EQ378" s="44"/>
      <c r="ER378" s="44"/>
      <c r="ES378" s="44"/>
      <c r="ET378" s="44"/>
      <c r="EU378" s="44"/>
      <c r="EV378" s="44"/>
      <c r="EW378" s="44"/>
      <c r="EX378" s="44"/>
      <c r="EY378" s="44"/>
      <c r="EZ378" s="44"/>
      <c r="FA378" s="44"/>
      <c r="FB378" s="44"/>
      <c r="FC378" s="44"/>
      <c r="FD378" s="44"/>
      <c r="FE378" s="44"/>
      <c r="FF378" s="44"/>
      <c r="FG378" s="44"/>
      <c r="FH378" s="44"/>
      <c r="FI378" s="44"/>
      <c r="FJ378" s="44"/>
      <c r="FK378" s="44"/>
      <c r="FL378" s="44"/>
      <c r="FM378" s="44"/>
      <c r="FN378" s="44"/>
      <c r="FO378" s="44"/>
      <c r="FP378" s="44"/>
      <c r="FQ378" s="44"/>
      <c r="FR378" s="44"/>
      <c r="FS378" s="44"/>
      <c r="FT378" s="44"/>
      <c r="FU378" s="44"/>
      <c r="FV378" s="44"/>
      <c r="FW378" s="44"/>
      <c r="FX378" s="44"/>
      <c r="FY378" s="44"/>
      <c r="FZ378" s="44"/>
      <c r="GA378" s="44"/>
      <c r="GB378" s="44"/>
      <c r="GC378" s="44"/>
      <c r="GD378" s="44"/>
      <c r="GE378" s="44"/>
      <c r="GF378" s="44"/>
      <c r="GG378" s="44"/>
      <c r="GH378" s="44"/>
      <c r="GI378" s="44"/>
      <c r="GJ378" s="44"/>
      <c r="GK378" s="44"/>
      <c r="GL378" s="44"/>
      <c r="GM378" s="44"/>
      <c r="GN378" s="44"/>
      <c r="GO378" s="44"/>
      <c r="GP378" s="44"/>
      <c r="GQ378" s="44"/>
      <c r="GR378" s="44"/>
      <c r="GS378" s="44"/>
      <c r="GT378" s="44"/>
      <c r="GU378" s="44"/>
      <c r="GV378" s="44"/>
      <c r="GW378" s="44"/>
      <c r="GX378" s="44"/>
      <c r="GY378" s="44"/>
      <c r="GZ378" s="44"/>
      <c r="HA378" s="44"/>
      <c r="HB378" s="44"/>
      <c r="HC378" s="44"/>
      <c r="HD378" s="44"/>
      <c r="HE378" s="44"/>
      <c r="HF378" s="44"/>
      <c r="HG378" s="44"/>
      <c r="HH378" s="44"/>
      <c r="HI378" s="44"/>
      <c r="HJ378" s="44"/>
      <c r="HK378" s="44"/>
      <c r="HL378" s="44"/>
      <c r="HM378" s="44"/>
      <c r="HN378" s="44"/>
      <c r="HO378" s="44"/>
      <c r="HP378" s="44"/>
      <c r="HQ378" s="44"/>
      <c r="HR378" s="44"/>
      <c r="HS378" s="44"/>
      <c r="HT378" s="44"/>
      <c r="HU378" s="44"/>
      <c r="HV378" s="44"/>
      <c r="HW378" s="44"/>
      <c r="HX378" s="44"/>
      <c r="HY378" s="44"/>
      <c r="HZ378" s="44"/>
      <c r="IA378" s="44"/>
      <c r="IB378" s="44"/>
      <c r="IC378" s="44"/>
      <c r="ID378" s="44"/>
      <c r="IE378" s="44"/>
      <c r="IF378" s="44"/>
      <c r="IG378" s="44"/>
      <c r="IH378" s="44"/>
      <c r="II378" s="44"/>
      <c r="IJ378" s="44"/>
      <c r="IK378" s="44"/>
      <c r="IL378" s="44"/>
      <c r="IM378" s="44"/>
      <c r="IN378" s="44"/>
      <c r="IO378" s="44"/>
      <c r="IP378" s="44"/>
      <c r="IQ378" s="44"/>
      <c r="IR378" s="44"/>
      <c r="IS378" s="44"/>
      <c r="IT378" s="44"/>
      <c r="IU378" s="44"/>
      <c r="IV378" s="44"/>
      <c r="IW378" s="44"/>
    </row>
    <row r="379" spans="1:257" s="3" customFormat="1" x14ac:dyDescent="0.2">
      <c r="A379" s="45" t="s">
        <v>51</v>
      </c>
      <c r="B379" s="45"/>
      <c r="D379" s="6"/>
      <c r="E379" s="6"/>
      <c r="F379" s="6"/>
      <c r="G379" s="6"/>
      <c r="H379" s="114"/>
      <c r="I379" s="6"/>
      <c r="O379" s="26"/>
    </row>
    <row r="380" spans="1:257" x14ac:dyDescent="0.2">
      <c r="A380" s="47" t="s">
        <v>361</v>
      </c>
      <c r="B380" s="47"/>
      <c r="C380" s="8" t="s">
        <v>668</v>
      </c>
      <c r="D380" s="9">
        <v>0</v>
      </c>
      <c r="E380" s="9"/>
      <c r="F380" s="9">
        <f t="shared" ref="F380" si="51">SUM(D380:E380)</f>
        <v>0</v>
      </c>
      <c r="G380" s="9">
        <v>1000</v>
      </c>
      <c r="H380" s="113">
        <v>0</v>
      </c>
      <c r="I380" s="12" t="s">
        <v>351</v>
      </c>
      <c r="J380" s="12"/>
      <c r="O380" s="26"/>
    </row>
    <row r="381" spans="1:257" s="3" customFormat="1" x14ac:dyDescent="0.2">
      <c r="A381" s="48"/>
      <c r="B381" s="48"/>
      <c r="C381" s="13" t="s">
        <v>52</v>
      </c>
      <c r="D381" s="14">
        <f>SUM(D380:D380)</f>
        <v>0</v>
      </c>
      <c r="E381" s="14">
        <f>SUM(E380:E380)</f>
        <v>0</v>
      </c>
      <c r="F381" s="14">
        <f>SUM(F380:F380)</f>
        <v>0</v>
      </c>
      <c r="G381" s="14">
        <f>SUM(G380:G380)</f>
        <v>1000</v>
      </c>
      <c r="H381" s="113">
        <v>0</v>
      </c>
      <c r="I381" s="6"/>
      <c r="O381" s="26"/>
    </row>
    <row r="382" spans="1:257" s="3" customFormat="1" x14ac:dyDescent="0.2">
      <c r="A382" s="45"/>
      <c r="B382" s="45"/>
      <c r="D382" s="6"/>
      <c r="E382" s="6"/>
      <c r="F382" s="6"/>
      <c r="G382" s="6"/>
      <c r="H382" s="114"/>
      <c r="I382" s="6"/>
      <c r="O382" s="26"/>
    </row>
    <row r="383" spans="1:257" s="3" customFormat="1" x14ac:dyDescent="0.2">
      <c r="A383" s="45"/>
      <c r="B383" s="45"/>
      <c r="D383" s="6"/>
      <c r="E383" s="6"/>
      <c r="F383" s="6"/>
      <c r="G383" s="6"/>
      <c r="H383" s="114"/>
      <c r="I383" s="6"/>
      <c r="O383" s="26"/>
    </row>
    <row r="384" spans="1:257" s="3" customFormat="1" x14ac:dyDescent="0.2">
      <c r="A384" s="45" t="s">
        <v>727</v>
      </c>
      <c r="B384" s="45"/>
      <c r="D384" s="6"/>
      <c r="E384" s="6"/>
      <c r="F384" s="6"/>
      <c r="G384" s="6"/>
      <c r="H384" s="114"/>
      <c r="I384" s="6"/>
      <c r="O384" s="26"/>
    </row>
    <row r="385" spans="1:257" ht="12.45" customHeight="1" x14ac:dyDescent="0.2">
      <c r="A385" s="44" t="s">
        <v>248</v>
      </c>
      <c r="B385" s="44"/>
      <c r="C385" s="44"/>
      <c r="D385" s="44"/>
      <c r="E385" s="44"/>
      <c r="F385" s="44"/>
      <c r="G385" s="44"/>
      <c r="H385" s="11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44"/>
      <c r="AC385" s="44"/>
      <c r="AD385" s="44"/>
      <c r="AE385" s="44"/>
      <c r="AF385" s="44"/>
      <c r="AG385" s="44"/>
      <c r="AH385" s="44"/>
      <c r="AI385" s="44"/>
      <c r="AJ385" s="44"/>
      <c r="AK385" s="44"/>
      <c r="AL385" s="44"/>
      <c r="AM385" s="44"/>
      <c r="AN385" s="44"/>
      <c r="AO385" s="44"/>
      <c r="AP385" s="44"/>
      <c r="AQ385" s="44"/>
      <c r="AR385" s="44"/>
      <c r="AS385" s="44"/>
      <c r="AT385" s="44"/>
      <c r="AU385" s="44"/>
      <c r="AV385" s="44"/>
      <c r="AW385" s="44"/>
      <c r="AX385" s="44"/>
      <c r="AY385" s="44"/>
      <c r="AZ385" s="44"/>
      <c r="BA385" s="44"/>
      <c r="BB385" s="44"/>
      <c r="BC385" s="44"/>
      <c r="BD385" s="44"/>
      <c r="BE385" s="44"/>
      <c r="BF385" s="44"/>
      <c r="BG385" s="44"/>
      <c r="BH385" s="44"/>
      <c r="BI385" s="44"/>
      <c r="BJ385" s="44"/>
      <c r="BK385" s="44"/>
      <c r="BL385" s="44"/>
      <c r="BM385" s="44"/>
      <c r="BN385" s="44"/>
      <c r="BO385" s="44"/>
      <c r="BP385" s="44"/>
      <c r="BQ385" s="44"/>
      <c r="BR385" s="44"/>
      <c r="BS385" s="44"/>
      <c r="BT385" s="44"/>
      <c r="BU385" s="44"/>
      <c r="BV385" s="44"/>
      <c r="BW385" s="44"/>
      <c r="BX385" s="44"/>
      <c r="BY385" s="44"/>
      <c r="BZ385" s="44"/>
      <c r="CA385" s="44"/>
      <c r="CB385" s="44"/>
      <c r="CC385" s="44"/>
      <c r="CD385" s="44"/>
      <c r="CE385" s="44"/>
      <c r="CF385" s="44"/>
      <c r="CG385" s="44"/>
      <c r="CH385" s="44"/>
      <c r="CI385" s="44"/>
      <c r="CJ385" s="44"/>
      <c r="CK385" s="44"/>
      <c r="CL385" s="44"/>
      <c r="CM385" s="44"/>
      <c r="CN385" s="44"/>
      <c r="CO385" s="44"/>
      <c r="CP385" s="44"/>
      <c r="CQ385" s="44"/>
      <c r="CR385" s="44"/>
      <c r="CS385" s="44"/>
      <c r="CT385" s="44"/>
      <c r="CU385" s="44"/>
      <c r="CV385" s="44"/>
      <c r="CW385" s="44"/>
      <c r="CX385" s="44"/>
      <c r="CY385" s="44"/>
      <c r="CZ385" s="44"/>
      <c r="DA385" s="44"/>
      <c r="DB385" s="44"/>
      <c r="DC385" s="44"/>
      <c r="DD385" s="44"/>
      <c r="DE385" s="44"/>
      <c r="DF385" s="44"/>
      <c r="DG385" s="44"/>
      <c r="DH385" s="44"/>
      <c r="DI385" s="44"/>
      <c r="DJ385" s="44"/>
      <c r="DK385" s="44"/>
      <c r="DL385" s="44"/>
      <c r="DM385" s="44"/>
      <c r="DN385" s="44"/>
      <c r="DO385" s="44"/>
      <c r="DP385" s="44"/>
      <c r="DQ385" s="44"/>
      <c r="DR385" s="44"/>
      <c r="DS385" s="44"/>
      <c r="DT385" s="44"/>
      <c r="DU385" s="44"/>
      <c r="DV385" s="44"/>
      <c r="DW385" s="44"/>
      <c r="DX385" s="44"/>
      <c r="DY385" s="44"/>
      <c r="DZ385" s="44"/>
      <c r="EA385" s="44"/>
      <c r="EB385" s="44"/>
      <c r="EC385" s="44"/>
      <c r="ED385" s="44"/>
      <c r="EE385" s="44"/>
      <c r="EF385" s="44"/>
      <c r="EG385" s="44"/>
      <c r="EH385" s="44"/>
      <c r="EI385" s="44"/>
      <c r="EJ385" s="44"/>
      <c r="EK385" s="44"/>
      <c r="EL385" s="44"/>
      <c r="EM385" s="44"/>
      <c r="EN385" s="44"/>
      <c r="EO385" s="44"/>
      <c r="EP385" s="44"/>
      <c r="EQ385" s="44"/>
      <c r="ER385" s="44"/>
      <c r="ES385" s="44"/>
      <c r="ET385" s="44"/>
      <c r="EU385" s="44"/>
      <c r="EV385" s="44"/>
      <c r="EW385" s="44"/>
      <c r="EX385" s="44"/>
      <c r="EY385" s="44"/>
      <c r="EZ385" s="44"/>
      <c r="FA385" s="44"/>
      <c r="FB385" s="44"/>
      <c r="FC385" s="44"/>
      <c r="FD385" s="44"/>
      <c r="FE385" s="44"/>
      <c r="FF385" s="44"/>
      <c r="FG385" s="44"/>
      <c r="FH385" s="44"/>
      <c r="FI385" s="44"/>
      <c r="FJ385" s="44"/>
      <c r="FK385" s="44"/>
      <c r="FL385" s="44"/>
      <c r="FM385" s="44"/>
      <c r="FN385" s="44"/>
      <c r="FO385" s="44"/>
      <c r="FP385" s="44"/>
      <c r="FQ385" s="44"/>
      <c r="FR385" s="44"/>
      <c r="FS385" s="44"/>
      <c r="FT385" s="44"/>
      <c r="FU385" s="44"/>
      <c r="FV385" s="44"/>
      <c r="FW385" s="44"/>
      <c r="FX385" s="44"/>
      <c r="FY385" s="44"/>
      <c r="FZ385" s="44"/>
      <c r="GA385" s="44"/>
      <c r="GB385" s="44"/>
      <c r="GC385" s="44"/>
      <c r="GD385" s="44"/>
      <c r="GE385" s="44"/>
      <c r="GF385" s="44"/>
      <c r="GG385" s="44"/>
      <c r="GH385" s="44"/>
      <c r="GI385" s="44"/>
      <c r="GJ385" s="44"/>
      <c r="GK385" s="44"/>
      <c r="GL385" s="44"/>
      <c r="GM385" s="44"/>
      <c r="GN385" s="44"/>
      <c r="GO385" s="44"/>
      <c r="GP385" s="44"/>
      <c r="GQ385" s="44"/>
      <c r="GR385" s="44"/>
      <c r="GS385" s="44"/>
      <c r="GT385" s="44"/>
      <c r="GU385" s="44"/>
      <c r="GV385" s="44"/>
      <c r="GW385" s="44"/>
      <c r="GX385" s="44"/>
      <c r="GY385" s="44"/>
      <c r="GZ385" s="44"/>
      <c r="HA385" s="44"/>
      <c r="HB385" s="44"/>
      <c r="HC385" s="44"/>
      <c r="HD385" s="44"/>
      <c r="HE385" s="44"/>
      <c r="HF385" s="44"/>
      <c r="HG385" s="44"/>
      <c r="HH385" s="44"/>
      <c r="HI385" s="44"/>
      <c r="HJ385" s="44"/>
      <c r="HK385" s="44"/>
      <c r="HL385" s="44"/>
      <c r="HM385" s="44"/>
      <c r="HN385" s="44"/>
      <c r="HO385" s="44"/>
      <c r="HP385" s="44"/>
      <c r="HQ385" s="44"/>
      <c r="HR385" s="44"/>
      <c r="HS385" s="44"/>
      <c r="HT385" s="44"/>
      <c r="HU385" s="44"/>
      <c r="HV385" s="44"/>
      <c r="HW385" s="44"/>
      <c r="HX385" s="44"/>
      <c r="HY385" s="44"/>
      <c r="HZ385" s="44"/>
      <c r="IA385" s="44"/>
      <c r="IB385" s="44"/>
      <c r="IC385" s="44"/>
      <c r="ID385" s="44"/>
      <c r="IE385" s="44"/>
      <c r="IF385" s="44"/>
      <c r="IG385" s="44"/>
      <c r="IH385" s="44"/>
      <c r="II385" s="44"/>
      <c r="IJ385" s="44"/>
      <c r="IK385" s="44"/>
      <c r="IL385" s="44"/>
      <c r="IM385" s="44"/>
      <c r="IN385" s="44"/>
      <c r="IO385" s="44"/>
      <c r="IP385" s="44"/>
      <c r="IQ385" s="44"/>
      <c r="IR385" s="44"/>
      <c r="IS385" s="44"/>
      <c r="IT385" s="44"/>
      <c r="IU385" s="44"/>
      <c r="IV385" s="44"/>
      <c r="IW385" s="44"/>
    </row>
    <row r="386" spans="1:257" s="3" customFormat="1" x14ac:dyDescent="0.2">
      <c r="A386" s="45" t="s">
        <v>53</v>
      </c>
      <c r="B386" s="45"/>
      <c r="D386" s="6"/>
      <c r="E386" s="6"/>
      <c r="F386" s="6"/>
      <c r="G386" s="6"/>
      <c r="H386" s="114"/>
      <c r="I386" s="6"/>
      <c r="O386" s="26"/>
    </row>
    <row r="387" spans="1:257" x14ac:dyDescent="0.2">
      <c r="A387" s="47" t="s">
        <v>240</v>
      </c>
      <c r="B387" s="47"/>
      <c r="C387" s="8" t="s">
        <v>728</v>
      </c>
      <c r="D387" s="9">
        <v>0</v>
      </c>
      <c r="E387" s="9"/>
      <c r="F387" s="9">
        <f t="shared" ref="F387:F392" si="52">SUM(D387:E387)</f>
        <v>0</v>
      </c>
      <c r="G387" s="9">
        <v>150</v>
      </c>
      <c r="H387" s="113" t="e">
        <f t="shared" ref="H387:H393" si="53">G387/F387</f>
        <v>#DIV/0!</v>
      </c>
      <c r="I387" s="12" t="s">
        <v>351</v>
      </c>
      <c r="J387" s="12"/>
      <c r="O387" s="26"/>
    </row>
    <row r="388" spans="1:257" x14ac:dyDescent="0.2">
      <c r="A388" s="47" t="s">
        <v>240</v>
      </c>
      <c r="B388" s="47"/>
      <c r="C388" s="8" t="s">
        <v>729</v>
      </c>
      <c r="D388" s="9">
        <v>0</v>
      </c>
      <c r="E388" s="9"/>
      <c r="F388" s="9">
        <f t="shared" si="52"/>
        <v>0</v>
      </c>
      <c r="G388" s="9">
        <v>50</v>
      </c>
      <c r="H388" s="113" t="e">
        <f t="shared" si="53"/>
        <v>#DIV/0!</v>
      </c>
      <c r="I388" s="12" t="s">
        <v>351</v>
      </c>
      <c r="J388" s="12"/>
      <c r="O388" s="26"/>
    </row>
    <row r="389" spans="1:257" x14ac:dyDescent="0.2">
      <c r="A389" s="47" t="s">
        <v>354</v>
      </c>
      <c r="B389" s="47"/>
      <c r="C389" s="8" t="s">
        <v>90</v>
      </c>
      <c r="D389" s="9">
        <v>0</v>
      </c>
      <c r="E389" s="9"/>
      <c r="F389" s="9">
        <f t="shared" si="52"/>
        <v>0</v>
      </c>
      <c r="G389" s="9">
        <v>41</v>
      </c>
      <c r="H389" s="113" t="e">
        <f t="shared" si="53"/>
        <v>#DIV/0!</v>
      </c>
      <c r="I389" s="12" t="s">
        <v>351</v>
      </c>
      <c r="J389" s="12"/>
      <c r="O389" s="26"/>
    </row>
    <row r="390" spans="1:257" x14ac:dyDescent="0.2">
      <c r="A390" s="47" t="s">
        <v>730</v>
      </c>
      <c r="B390" s="47"/>
      <c r="C390" s="8" t="s">
        <v>731</v>
      </c>
      <c r="D390" s="9">
        <v>0</v>
      </c>
      <c r="E390" s="9"/>
      <c r="F390" s="9">
        <f t="shared" si="52"/>
        <v>0</v>
      </c>
      <c r="G390" s="9">
        <v>475</v>
      </c>
      <c r="H390" s="113" t="e">
        <f t="shared" si="53"/>
        <v>#DIV/0!</v>
      </c>
      <c r="I390" s="12" t="s">
        <v>351</v>
      </c>
      <c r="O390" s="26"/>
    </row>
    <row r="391" spans="1:257" x14ac:dyDescent="0.2">
      <c r="A391" s="47" t="s">
        <v>730</v>
      </c>
      <c r="B391" s="47"/>
      <c r="C391" s="8" t="s">
        <v>732</v>
      </c>
      <c r="D391" s="9">
        <v>0</v>
      </c>
      <c r="E391" s="9"/>
      <c r="F391" s="9">
        <f t="shared" si="52"/>
        <v>0</v>
      </c>
      <c r="G391" s="9">
        <v>118</v>
      </c>
      <c r="H391" s="113" t="e">
        <f t="shared" si="53"/>
        <v>#DIV/0!</v>
      </c>
      <c r="O391" s="26"/>
    </row>
    <row r="392" spans="1:257" x14ac:dyDescent="0.2">
      <c r="A392" s="47" t="s">
        <v>356</v>
      </c>
      <c r="B392" s="47"/>
      <c r="C392" s="8" t="s">
        <v>528</v>
      </c>
      <c r="D392" s="9">
        <v>0</v>
      </c>
      <c r="E392" s="9"/>
      <c r="F392" s="9">
        <f t="shared" si="52"/>
        <v>0</v>
      </c>
      <c r="G392" s="9">
        <v>32</v>
      </c>
      <c r="H392" s="113" t="e">
        <f t="shared" si="53"/>
        <v>#DIV/0!</v>
      </c>
      <c r="I392" s="12" t="s">
        <v>351</v>
      </c>
      <c r="O392" s="26"/>
    </row>
    <row r="393" spans="1:257" s="3" customFormat="1" x14ac:dyDescent="0.2">
      <c r="A393" s="48"/>
      <c r="B393" s="48"/>
      <c r="C393" s="13" t="s">
        <v>54</v>
      </c>
      <c r="D393" s="14">
        <f>SUM(D387:D392)</f>
        <v>0</v>
      </c>
      <c r="E393" s="14">
        <f>SUM(E387:E392)</f>
        <v>0</v>
      </c>
      <c r="F393" s="14">
        <f>SUM(F387:F392)</f>
        <v>0</v>
      </c>
      <c r="G393" s="14">
        <f>SUM(G387:G392)</f>
        <v>866</v>
      </c>
      <c r="H393" s="113" t="e">
        <f t="shared" si="53"/>
        <v>#DIV/0!</v>
      </c>
      <c r="I393" s="6"/>
      <c r="O393" s="26"/>
    </row>
    <row r="394" spans="1:257" s="3" customFormat="1" x14ac:dyDescent="0.2">
      <c r="A394" s="45"/>
      <c r="B394" s="45"/>
      <c r="D394" s="6"/>
      <c r="E394" s="6"/>
      <c r="F394" s="6"/>
      <c r="G394" s="6"/>
      <c r="H394" s="114"/>
      <c r="I394" s="6"/>
      <c r="O394" s="26"/>
    </row>
    <row r="395" spans="1:257" s="3" customFormat="1" x14ac:dyDescent="0.2">
      <c r="A395" s="45"/>
      <c r="B395" s="45"/>
      <c r="D395" s="6"/>
      <c r="E395" s="6"/>
      <c r="F395" s="6"/>
      <c r="G395" s="6"/>
      <c r="H395" s="114"/>
      <c r="I395" s="6"/>
      <c r="O395" s="26"/>
    </row>
    <row r="396" spans="1:257" s="1" customFormat="1" x14ac:dyDescent="0.2">
      <c r="A396" s="44" t="s">
        <v>314</v>
      </c>
      <c r="B396" s="44"/>
      <c r="D396" s="5"/>
      <c r="E396" s="5"/>
      <c r="F396" s="5"/>
      <c r="G396" s="5"/>
      <c r="H396" s="114"/>
      <c r="I396" s="5"/>
      <c r="L396" s="2"/>
      <c r="O396" s="26"/>
    </row>
    <row r="397" spans="1:257" s="1" customFormat="1" x14ac:dyDescent="0.2">
      <c r="A397" s="44" t="s">
        <v>248</v>
      </c>
      <c r="B397" s="44"/>
      <c r="D397" s="5"/>
      <c r="E397" s="5"/>
      <c r="F397" s="5"/>
      <c r="G397" s="5"/>
      <c r="H397" s="114"/>
      <c r="I397" s="5"/>
      <c r="L397" s="2"/>
      <c r="O397" s="26"/>
    </row>
    <row r="398" spans="1:257" s="1" customFormat="1" ht="11.1" customHeight="1" x14ac:dyDescent="0.2">
      <c r="A398" s="45" t="s">
        <v>53</v>
      </c>
      <c r="B398" s="45"/>
      <c r="D398" s="5"/>
      <c r="E398" s="5"/>
      <c r="F398" s="5"/>
      <c r="G398" s="5"/>
      <c r="H398" s="114"/>
      <c r="I398" s="5"/>
      <c r="L398" s="2"/>
      <c r="O398" s="26"/>
    </row>
    <row r="399" spans="1:257" ht="11.1" customHeight="1" x14ac:dyDescent="0.2">
      <c r="A399" s="47" t="s">
        <v>363</v>
      </c>
      <c r="B399" s="47" t="s">
        <v>363</v>
      </c>
      <c r="C399" s="8" t="s">
        <v>392</v>
      </c>
      <c r="D399" s="9">
        <v>100</v>
      </c>
      <c r="E399" s="9"/>
      <c r="F399" s="9">
        <f>SUM(D399:E399)</f>
        <v>100</v>
      </c>
      <c r="G399" s="9"/>
      <c r="H399" s="113">
        <f t="shared" ref="H399:H461" si="54">G399/F399</f>
        <v>0</v>
      </c>
      <c r="I399" s="12" t="s">
        <v>351</v>
      </c>
      <c r="O399" s="26"/>
    </row>
    <row r="400" spans="1:257" ht="11.1" customHeight="1" x14ac:dyDescent="0.2">
      <c r="A400" s="47" t="s">
        <v>354</v>
      </c>
      <c r="B400" s="47" t="s">
        <v>354</v>
      </c>
      <c r="C400" s="8" t="s">
        <v>90</v>
      </c>
      <c r="D400" s="9">
        <v>27</v>
      </c>
      <c r="E400" s="9"/>
      <c r="F400" s="9">
        <f>SUM(D400:E400)</f>
        <v>27</v>
      </c>
      <c r="G400" s="9"/>
      <c r="H400" s="113">
        <f t="shared" si="54"/>
        <v>0</v>
      </c>
      <c r="I400" s="12" t="s">
        <v>351</v>
      </c>
      <c r="O400" s="26"/>
    </row>
    <row r="401" spans="1:15" s="3" customFormat="1" ht="11.1" customHeight="1" x14ac:dyDescent="0.2">
      <c r="A401" s="48"/>
      <c r="B401" s="48"/>
      <c r="C401" s="13" t="s">
        <v>54</v>
      </c>
      <c r="D401" s="14">
        <f t="shared" ref="D401" si="55">SUM(D399:D400)</f>
        <v>127</v>
      </c>
      <c r="E401" s="14">
        <f t="shared" ref="E401:F401" si="56">SUM(E399:E400)</f>
        <v>0</v>
      </c>
      <c r="F401" s="14">
        <f t="shared" si="56"/>
        <v>127</v>
      </c>
      <c r="G401" s="14">
        <f t="shared" ref="G401" si="57">SUM(G399:G400)</f>
        <v>0</v>
      </c>
      <c r="H401" s="113">
        <f t="shared" si="54"/>
        <v>0</v>
      </c>
      <c r="I401" s="6"/>
      <c r="O401" s="26"/>
    </row>
    <row r="402" spans="1:15" s="3" customFormat="1" ht="12.75" customHeight="1" x14ac:dyDescent="0.2">
      <c r="A402" s="45"/>
      <c r="B402" s="45"/>
      <c r="D402" s="6"/>
      <c r="E402" s="6"/>
      <c r="F402" s="6"/>
      <c r="G402" s="6"/>
      <c r="H402" s="114"/>
      <c r="I402" s="6"/>
      <c r="O402" s="26"/>
    </row>
    <row r="403" spans="1:15" s="3" customFormat="1" ht="12.75" customHeight="1" x14ac:dyDescent="0.2">
      <c r="A403" s="45"/>
      <c r="B403" s="45"/>
      <c r="D403" s="6"/>
      <c r="E403" s="6"/>
      <c r="F403" s="6"/>
      <c r="G403" s="6"/>
      <c r="H403" s="114"/>
      <c r="I403" s="6"/>
      <c r="O403" s="26"/>
    </row>
    <row r="404" spans="1:15" s="1" customFormat="1" x14ac:dyDescent="0.2">
      <c r="A404" s="44" t="s">
        <v>253</v>
      </c>
      <c r="B404" s="44"/>
      <c r="D404" s="5"/>
      <c r="E404" s="5"/>
      <c r="F404" s="5"/>
      <c r="G404" s="5"/>
      <c r="H404" s="114"/>
      <c r="I404" s="5"/>
      <c r="L404" s="2"/>
      <c r="O404" s="26"/>
    </row>
    <row r="405" spans="1:15" s="1" customFormat="1" x14ac:dyDescent="0.2">
      <c r="A405" s="44" t="s">
        <v>248</v>
      </c>
      <c r="B405" s="44"/>
      <c r="D405" s="5"/>
      <c r="E405" s="5"/>
      <c r="F405" s="5"/>
      <c r="G405" s="5"/>
      <c r="H405" s="114"/>
      <c r="I405" s="5"/>
      <c r="L405" s="2"/>
      <c r="O405" s="26"/>
    </row>
    <row r="406" spans="1:15" s="1" customFormat="1" ht="11.1" customHeight="1" x14ac:dyDescent="0.2">
      <c r="A406" s="45" t="s">
        <v>53</v>
      </c>
      <c r="B406" s="45"/>
      <c r="D406" s="5"/>
      <c r="E406" s="5"/>
      <c r="F406" s="5"/>
      <c r="G406" s="5"/>
      <c r="H406" s="114"/>
      <c r="I406" s="5"/>
      <c r="L406" s="2"/>
      <c r="O406" s="26"/>
    </row>
    <row r="407" spans="1:15" ht="11.1" customHeight="1" x14ac:dyDescent="0.2">
      <c r="A407" s="47" t="s">
        <v>239</v>
      </c>
      <c r="B407" s="47" t="s">
        <v>239</v>
      </c>
      <c r="C407" s="8" t="s">
        <v>60</v>
      </c>
      <c r="D407" s="9">
        <v>3400</v>
      </c>
      <c r="E407" s="9"/>
      <c r="F407" s="9">
        <f>SUM(D407:E407)</f>
        <v>3400</v>
      </c>
      <c r="G407" s="9">
        <v>3281</v>
      </c>
      <c r="H407" s="113">
        <f t="shared" si="54"/>
        <v>0.96499999999999997</v>
      </c>
      <c r="I407" s="12" t="s">
        <v>351</v>
      </c>
      <c r="O407" s="26"/>
    </row>
    <row r="408" spans="1:15" ht="11.1" customHeight="1" x14ac:dyDescent="0.2">
      <c r="A408" s="47" t="s">
        <v>242</v>
      </c>
      <c r="B408" s="47" t="s">
        <v>242</v>
      </c>
      <c r="C408" s="8" t="s">
        <v>209</v>
      </c>
      <c r="D408" s="9">
        <v>1130</v>
      </c>
      <c r="E408" s="9"/>
      <c r="F408" s="9">
        <f t="shared" ref="F408:F409" si="58">SUM(D408:E408)</f>
        <v>1130</v>
      </c>
      <c r="G408" s="9">
        <v>1190</v>
      </c>
      <c r="H408" s="113">
        <f t="shared" si="54"/>
        <v>1.0530973451327434</v>
      </c>
      <c r="I408" s="12" t="s">
        <v>351</v>
      </c>
      <c r="O408" s="26"/>
    </row>
    <row r="409" spans="1:15" ht="11.1" customHeight="1" x14ac:dyDescent="0.2">
      <c r="A409" s="47" t="s">
        <v>354</v>
      </c>
      <c r="B409" s="47" t="s">
        <v>354</v>
      </c>
      <c r="C409" s="8" t="s">
        <v>56</v>
      </c>
      <c r="D409" s="9">
        <v>1224</v>
      </c>
      <c r="E409" s="9"/>
      <c r="F409" s="9">
        <f t="shared" si="58"/>
        <v>1224</v>
      </c>
      <c r="G409" s="9">
        <v>1158</v>
      </c>
      <c r="H409" s="113">
        <f t="shared" si="54"/>
        <v>0.94607843137254899</v>
      </c>
      <c r="I409" s="12" t="s">
        <v>351</v>
      </c>
      <c r="J409" s="12"/>
      <c r="K409" s="12"/>
      <c r="O409" s="26"/>
    </row>
    <row r="410" spans="1:15" s="3" customFormat="1" ht="11.1" customHeight="1" x14ac:dyDescent="0.2">
      <c r="A410" s="48"/>
      <c r="B410" s="48"/>
      <c r="C410" s="13" t="s">
        <v>54</v>
      </c>
      <c r="D410" s="14">
        <f t="shared" ref="D410" si="59">SUM(D407:D409)</f>
        <v>5754</v>
      </c>
      <c r="E410" s="14">
        <f t="shared" ref="E410:F410" si="60">SUM(E407:E409)</f>
        <v>0</v>
      </c>
      <c r="F410" s="14">
        <f t="shared" si="60"/>
        <v>5754</v>
      </c>
      <c r="G410" s="14">
        <f t="shared" ref="G410" si="61">SUM(G407:G409)</f>
        <v>5629</v>
      </c>
      <c r="H410" s="113">
        <f t="shared" si="54"/>
        <v>0.97827598192561693</v>
      </c>
      <c r="I410" s="6"/>
      <c r="O410" s="26"/>
    </row>
    <row r="411" spans="1:15" s="3" customFormat="1" ht="11.1" customHeight="1" x14ac:dyDescent="0.2">
      <c r="A411" s="45"/>
      <c r="B411" s="45"/>
      <c r="D411" s="6"/>
      <c r="E411" s="6"/>
      <c r="F411" s="6"/>
      <c r="G411" s="6"/>
      <c r="H411" s="114"/>
      <c r="I411" s="6"/>
      <c r="O411" s="26"/>
    </row>
    <row r="412" spans="1:15" s="3" customFormat="1" ht="11.1" customHeight="1" x14ac:dyDescent="0.2">
      <c r="A412" s="45"/>
      <c r="B412" s="45"/>
      <c r="D412" s="6"/>
      <c r="E412" s="6"/>
      <c r="F412" s="6"/>
      <c r="G412" s="6"/>
      <c r="H412" s="114"/>
      <c r="I412" s="6"/>
      <c r="O412" s="26"/>
    </row>
    <row r="413" spans="1:15" s="3" customFormat="1" ht="11.1" customHeight="1" x14ac:dyDescent="0.2">
      <c r="A413" s="45"/>
      <c r="B413" s="45"/>
      <c r="D413" s="6"/>
      <c r="E413" s="6"/>
      <c r="F413" s="6"/>
      <c r="G413" s="6"/>
      <c r="H413" s="114"/>
      <c r="I413" s="6"/>
      <c r="O413" s="26"/>
    </row>
    <row r="414" spans="1:15" s="3" customFormat="1" ht="11.1" customHeight="1" x14ac:dyDescent="0.2">
      <c r="A414" s="45"/>
      <c r="B414" s="45"/>
      <c r="D414" s="6"/>
      <c r="E414" s="6"/>
      <c r="F414" s="6"/>
      <c r="G414" s="6"/>
      <c r="H414" s="114"/>
      <c r="I414" s="6"/>
      <c r="O414" s="26"/>
    </row>
    <row r="415" spans="1:15" s="3" customFormat="1" ht="11.1" customHeight="1" x14ac:dyDescent="0.2">
      <c r="A415" s="45"/>
      <c r="B415" s="45"/>
      <c r="D415" s="6"/>
      <c r="E415" s="6"/>
      <c r="F415" s="6"/>
      <c r="G415" s="6"/>
      <c r="H415" s="114"/>
      <c r="I415" s="6"/>
      <c r="O415" s="26"/>
    </row>
    <row r="416" spans="1:15" s="3" customFormat="1" ht="11.1" customHeight="1" x14ac:dyDescent="0.2">
      <c r="A416" s="45"/>
      <c r="B416" s="45"/>
      <c r="D416" s="6"/>
      <c r="E416" s="6"/>
      <c r="F416" s="6"/>
      <c r="G416" s="6"/>
      <c r="H416" s="114"/>
      <c r="I416" s="6"/>
      <c r="O416" s="26"/>
    </row>
    <row r="417" spans="1:257" s="3" customFormat="1" ht="11.1" customHeight="1" x14ac:dyDescent="0.2">
      <c r="A417" s="45"/>
      <c r="B417" s="45"/>
      <c r="D417" s="6"/>
      <c r="E417" s="6"/>
      <c r="F417" s="6"/>
      <c r="G417" s="6"/>
      <c r="H417" s="114"/>
      <c r="I417" s="6"/>
      <c r="O417" s="26"/>
    </row>
    <row r="418" spans="1:257" s="3" customFormat="1" ht="11.1" customHeight="1" x14ac:dyDescent="0.2">
      <c r="A418" s="45"/>
      <c r="B418" s="45"/>
      <c r="D418" s="6"/>
      <c r="E418" s="6"/>
      <c r="F418" s="6"/>
      <c r="G418" s="6"/>
      <c r="H418" s="114"/>
      <c r="I418" s="6"/>
      <c r="O418" s="26"/>
    </row>
    <row r="419" spans="1:257" s="3" customFormat="1" ht="11.1" customHeight="1" x14ac:dyDescent="0.2">
      <c r="A419" s="45"/>
      <c r="B419" s="45"/>
      <c r="D419" s="6"/>
      <c r="E419" s="6"/>
      <c r="F419" s="6"/>
      <c r="G419" s="6"/>
      <c r="H419" s="114"/>
      <c r="I419" s="6"/>
      <c r="O419" s="26"/>
    </row>
    <row r="420" spans="1:257" s="3" customFormat="1" ht="11.1" customHeight="1" x14ac:dyDescent="0.2">
      <c r="A420" s="45"/>
      <c r="B420" s="45"/>
      <c r="D420" s="6"/>
      <c r="E420" s="6"/>
      <c r="F420" s="6"/>
      <c r="G420" s="6"/>
      <c r="H420" s="114"/>
      <c r="I420" s="6"/>
      <c r="O420" s="26"/>
    </row>
    <row r="421" spans="1:257" s="3" customFormat="1" ht="11.1" customHeight="1" x14ac:dyDescent="0.2">
      <c r="A421" s="45"/>
      <c r="B421" s="45"/>
      <c r="D421" s="6"/>
      <c r="E421" s="6"/>
      <c r="F421" s="6"/>
      <c r="G421" s="6"/>
      <c r="H421" s="114"/>
      <c r="I421" s="6"/>
      <c r="O421" s="26"/>
    </row>
    <row r="422" spans="1:257" s="1" customFormat="1" ht="30.75" customHeight="1" x14ac:dyDescent="0.2">
      <c r="A422" s="44"/>
      <c r="B422" s="44"/>
      <c r="D422" s="31" t="s">
        <v>599</v>
      </c>
      <c r="E422" s="31" t="s">
        <v>600</v>
      </c>
      <c r="F422" s="31" t="s">
        <v>601</v>
      </c>
      <c r="G422" s="31" t="s">
        <v>602</v>
      </c>
      <c r="H422" s="31" t="s">
        <v>603</v>
      </c>
      <c r="I422" s="90"/>
      <c r="K422" s="3"/>
      <c r="L422" s="3"/>
      <c r="M422" s="3"/>
      <c r="N422" s="2"/>
    </row>
    <row r="423" spans="1:257" s="3" customFormat="1" ht="12.45" customHeight="1" x14ac:dyDescent="0.2">
      <c r="A423" s="44" t="s">
        <v>321</v>
      </c>
      <c r="B423" s="44"/>
      <c r="C423" s="44"/>
      <c r="D423" s="44"/>
      <c r="E423" s="44"/>
      <c r="F423" s="44"/>
      <c r="G423" s="44"/>
      <c r="H423" s="11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  <c r="AA423" s="44"/>
      <c r="AB423" s="44"/>
      <c r="AC423" s="44"/>
      <c r="AD423" s="44"/>
      <c r="AE423" s="44"/>
      <c r="AF423" s="44"/>
      <c r="AG423" s="44"/>
      <c r="AH423" s="44"/>
      <c r="AI423" s="44"/>
      <c r="AJ423" s="44"/>
      <c r="AK423" s="44"/>
      <c r="AL423" s="44"/>
      <c r="AM423" s="44"/>
      <c r="AN423" s="44"/>
      <c r="AO423" s="44"/>
      <c r="AP423" s="44"/>
      <c r="AQ423" s="44"/>
      <c r="AR423" s="44"/>
      <c r="AS423" s="44"/>
      <c r="AT423" s="44"/>
      <c r="AU423" s="44"/>
      <c r="AV423" s="44"/>
      <c r="AW423" s="44"/>
      <c r="AX423" s="44"/>
      <c r="AY423" s="44"/>
      <c r="AZ423" s="44"/>
      <c r="BA423" s="44"/>
      <c r="BB423" s="44"/>
      <c r="BC423" s="44"/>
      <c r="BD423" s="44"/>
      <c r="BE423" s="44"/>
      <c r="BF423" s="44"/>
      <c r="BG423" s="44"/>
      <c r="BH423" s="44"/>
      <c r="BI423" s="44"/>
      <c r="BJ423" s="44"/>
      <c r="BK423" s="44"/>
      <c r="BL423" s="44"/>
      <c r="BM423" s="44"/>
      <c r="BN423" s="44"/>
      <c r="BO423" s="44"/>
      <c r="BP423" s="44"/>
      <c r="BQ423" s="44"/>
      <c r="BR423" s="44"/>
      <c r="BS423" s="44"/>
      <c r="BT423" s="44"/>
      <c r="BU423" s="44"/>
      <c r="BV423" s="44"/>
      <c r="BW423" s="44"/>
      <c r="BX423" s="44"/>
      <c r="BY423" s="44"/>
      <c r="BZ423" s="44"/>
      <c r="CA423" s="44"/>
      <c r="CB423" s="44"/>
      <c r="CC423" s="44"/>
      <c r="CD423" s="44"/>
      <c r="CE423" s="44"/>
      <c r="CF423" s="44"/>
      <c r="CG423" s="44"/>
      <c r="CH423" s="44"/>
      <c r="CI423" s="44"/>
      <c r="CJ423" s="44"/>
      <c r="CK423" s="44"/>
      <c r="CL423" s="44"/>
      <c r="CM423" s="44"/>
      <c r="CN423" s="44"/>
      <c r="CO423" s="44"/>
      <c r="CP423" s="44"/>
      <c r="CQ423" s="44"/>
      <c r="CR423" s="44"/>
      <c r="CS423" s="44"/>
      <c r="CT423" s="44"/>
      <c r="CU423" s="44"/>
      <c r="CV423" s="44"/>
      <c r="CW423" s="44"/>
      <c r="CX423" s="44"/>
      <c r="CY423" s="44"/>
      <c r="CZ423" s="44"/>
      <c r="DA423" s="44"/>
      <c r="DB423" s="44"/>
      <c r="DC423" s="44"/>
      <c r="DD423" s="44"/>
      <c r="DE423" s="44"/>
      <c r="DF423" s="44"/>
      <c r="DG423" s="44"/>
      <c r="DH423" s="44"/>
      <c r="DI423" s="44"/>
      <c r="DJ423" s="44"/>
      <c r="DK423" s="44"/>
      <c r="DL423" s="44"/>
      <c r="DM423" s="44"/>
      <c r="DN423" s="44"/>
      <c r="DO423" s="44"/>
      <c r="DP423" s="44"/>
      <c r="DQ423" s="44"/>
      <c r="DR423" s="44"/>
      <c r="DS423" s="44"/>
      <c r="DT423" s="44"/>
      <c r="DU423" s="44"/>
      <c r="DV423" s="44"/>
      <c r="DW423" s="44"/>
      <c r="DX423" s="44"/>
      <c r="DY423" s="44"/>
      <c r="DZ423" s="44"/>
      <c r="EA423" s="44"/>
      <c r="EB423" s="44"/>
      <c r="EC423" s="44"/>
      <c r="ED423" s="44"/>
      <c r="EE423" s="44"/>
      <c r="EF423" s="44"/>
      <c r="EG423" s="44"/>
      <c r="EH423" s="44"/>
      <c r="EI423" s="44"/>
      <c r="EJ423" s="44"/>
      <c r="EK423" s="44"/>
      <c r="EL423" s="44"/>
      <c r="EM423" s="44"/>
      <c r="EN423" s="44"/>
      <c r="EO423" s="44"/>
      <c r="EP423" s="44"/>
      <c r="EQ423" s="44"/>
      <c r="ER423" s="44"/>
      <c r="ES423" s="44"/>
      <c r="ET423" s="44"/>
      <c r="EU423" s="44"/>
      <c r="EV423" s="44"/>
      <c r="EW423" s="44"/>
      <c r="EX423" s="44"/>
      <c r="EY423" s="44"/>
      <c r="EZ423" s="44"/>
      <c r="FA423" s="44"/>
      <c r="FB423" s="44"/>
      <c r="FC423" s="44"/>
      <c r="FD423" s="44"/>
      <c r="FE423" s="44"/>
      <c r="FF423" s="44"/>
      <c r="FG423" s="44"/>
      <c r="FH423" s="44"/>
      <c r="FI423" s="44"/>
      <c r="FJ423" s="44"/>
      <c r="FK423" s="44"/>
      <c r="FL423" s="44"/>
      <c r="FM423" s="44"/>
      <c r="FN423" s="44"/>
      <c r="FO423" s="44"/>
      <c r="FP423" s="44"/>
      <c r="FQ423" s="44"/>
      <c r="FR423" s="44"/>
      <c r="FS423" s="44"/>
      <c r="FT423" s="44"/>
      <c r="FU423" s="44"/>
      <c r="FV423" s="44"/>
      <c r="FW423" s="44"/>
      <c r="FX423" s="44"/>
      <c r="FY423" s="44"/>
      <c r="FZ423" s="44"/>
      <c r="GA423" s="44"/>
      <c r="GB423" s="44"/>
      <c r="GC423" s="44"/>
      <c r="GD423" s="44"/>
      <c r="GE423" s="44"/>
      <c r="GF423" s="44"/>
      <c r="GG423" s="44"/>
      <c r="GH423" s="44"/>
      <c r="GI423" s="44"/>
      <c r="GJ423" s="44"/>
      <c r="GK423" s="44"/>
      <c r="GL423" s="44"/>
      <c r="GM423" s="44"/>
      <c r="GN423" s="44"/>
      <c r="GO423" s="44"/>
      <c r="GP423" s="44"/>
      <c r="GQ423" s="44"/>
      <c r="GR423" s="44"/>
      <c r="GS423" s="44"/>
      <c r="GT423" s="44"/>
      <c r="GU423" s="44"/>
      <c r="GV423" s="44"/>
      <c r="GW423" s="44"/>
      <c r="GX423" s="44"/>
      <c r="GY423" s="44"/>
      <c r="GZ423" s="44"/>
      <c r="HA423" s="44"/>
      <c r="HB423" s="44"/>
      <c r="HC423" s="44"/>
      <c r="HD423" s="44"/>
      <c r="HE423" s="44"/>
      <c r="HF423" s="44"/>
      <c r="HG423" s="44"/>
      <c r="HH423" s="44"/>
      <c r="HI423" s="44"/>
      <c r="HJ423" s="44"/>
      <c r="HK423" s="44"/>
      <c r="HL423" s="44"/>
      <c r="HM423" s="44"/>
      <c r="HN423" s="44"/>
      <c r="HO423" s="44"/>
      <c r="HP423" s="44"/>
      <c r="HQ423" s="44"/>
      <c r="HR423" s="44"/>
      <c r="HS423" s="44"/>
      <c r="HT423" s="44"/>
      <c r="HU423" s="44"/>
      <c r="HV423" s="44"/>
      <c r="HW423" s="44"/>
      <c r="HX423" s="44"/>
      <c r="HY423" s="44"/>
      <c r="HZ423" s="44"/>
      <c r="IA423" s="44"/>
      <c r="IB423" s="44"/>
      <c r="IC423" s="44"/>
      <c r="ID423" s="44"/>
      <c r="IE423" s="44"/>
      <c r="IF423" s="44"/>
      <c r="IG423" s="44"/>
      <c r="IH423" s="44"/>
      <c r="II423" s="44"/>
      <c r="IJ423" s="44"/>
      <c r="IK423" s="44"/>
      <c r="IL423" s="44"/>
      <c r="IM423" s="44"/>
      <c r="IN423" s="44"/>
      <c r="IO423" s="44"/>
      <c r="IP423" s="44"/>
      <c r="IQ423" s="44"/>
      <c r="IR423" s="44"/>
      <c r="IS423" s="44"/>
      <c r="IT423" s="44"/>
      <c r="IU423" s="44"/>
      <c r="IV423" s="44"/>
      <c r="IW423" s="44"/>
    </row>
    <row r="424" spans="1:257" ht="12.45" customHeight="1" x14ac:dyDescent="0.2">
      <c r="A424" s="44" t="s">
        <v>248</v>
      </c>
      <c r="B424" s="44"/>
      <c r="C424" s="44"/>
      <c r="D424" s="44"/>
      <c r="E424" s="44"/>
      <c r="F424" s="44"/>
      <c r="G424" s="44"/>
      <c r="H424" s="11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  <c r="AA424" s="44"/>
      <c r="AB424" s="44"/>
      <c r="AC424" s="44"/>
      <c r="AD424" s="44"/>
      <c r="AE424" s="44"/>
      <c r="AF424" s="44"/>
      <c r="AG424" s="44"/>
      <c r="AH424" s="44"/>
      <c r="AI424" s="44"/>
      <c r="AJ424" s="44"/>
      <c r="AK424" s="44"/>
      <c r="AL424" s="44"/>
      <c r="AM424" s="44"/>
      <c r="AN424" s="44"/>
      <c r="AO424" s="44"/>
      <c r="AP424" s="44"/>
      <c r="AQ424" s="44"/>
      <c r="AR424" s="44"/>
      <c r="AS424" s="44"/>
      <c r="AT424" s="44"/>
      <c r="AU424" s="44"/>
      <c r="AV424" s="44"/>
      <c r="AW424" s="44"/>
      <c r="AX424" s="44"/>
      <c r="AY424" s="44"/>
      <c r="AZ424" s="44"/>
      <c r="BA424" s="44"/>
      <c r="BB424" s="44"/>
      <c r="BC424" s="44"/>
      <c r="BD424" s="44"/>
      <c r="BE424" s="44"/>
      <c r="BF424" s="44"/>
      <c r="BG424" s="44"/>
      <c r="BH424" s="44"/>
      <c r="BI424" s="44"/>
      <c r="BJ424" s="44"/>
      <c r="BK424" s="44"/>
      <c r="BL424" s="44"/>
      <c r="BM424" s="44"/>
      <c r="BN424" s="44"/>
      <c r="BO424" s="44"/>
      <c r="BP424" s="44"/>
      <c r="BQ424" s="44"/>
      <c r="BR424" s="44"/>
      <c r="BS424" s="44"/>
      <c r="BT424" s="44"/>
      <c r="BU424" s="44"/>
      <c r="BV424" s="44"/>
      <c r="BW424" s="44"/>
      <c r="BX424" s="44"/>
      <c r="BY424" s="44"/>
      <c r="BZ424" s="44"/>
      <c r="CA424" s="44"/>
      <c r="CB424" s="44"/>
      <c r="CC424" s="44"/>
      <c r="CD424" s="44"/>
      <c r="CE424" s="44"/>
      <c r="CF424" s="44"/>
      <c r="CG424" s="44"/>
      <c r="CH424" s="44"/>
      <c r="CI424" s="44"/>
      <c r="CJ424" s="44"/>
      <c r="CK424" s="44"/>
      <c r="CL424" s="44"/>
      <c r="CM424" s="44"/>
      <c r="CN424" s="44"/>
      <c r="CO424" s="44"/>
      <c r="CP424" s="44"/>
      <c r="CQ424" s="44"/>
      <c r="CR424" s="44"/>
      <c r="CS424" s="44"/>
      <c r="CT424" s="44"/>
      <c r="CU424" s="44"/>
      <c r="CV424" s="44"/>
      <c r="CW424" s="44"/>
      <c r="CX424" s="44"/>
      <c r="CY424" s="44"/>
      <c r="CZ424" s="44"/>
      <c r="DA424" s="44"/>
      <c r="DB424" s="44"/>
      <c r="DC424" s="44"/>
      <c r="DD424" s="44"/>
      <c r="DE424" s="44"/>
      <c r="DF424" s="44"/>
      <c r="DG424" s="44"/>
      <c r="DH424" s="44"/>
      <c r="DI424" s="44"/>
      <c r="DJ424" s="44"/>
      <c r="DK424" s="44"/>
      <c r="DL424" s="44"/>
      <c r="DM424" s="44"/>
      <c r="DN424" s="44"/>
      <c r="DO424" s="44"/>
      <c r="DP424" s="44"/>
      <c r="DQ424" s="44"/>
      <c r="DR424" s="44"/>
      <c r="DS424" s="44"/>
      <c r="DT424" s="44"/>
      <c r="DU424" s="44"/>
      <c r="DV424" s="44"/>
      <c r="DW424" s="44"/>
      <c r="DX424" s="44"/>
      <c r="DY424" s="44"/>
      <c r="DZ424" s="44"/>
      <c r="EA424" s="44"/>
      <c r="EB424" s="44"/>
      <c r="EC424" s="44"/>
      <c r="ED424" s="44"/>
      <c r="EE424" s="44"/>
      <c r="EF424" s="44"/>
      <c r="EG424" s="44"/>
      <c r="EH424" s="44"/>
      <c r="EI424" s="44"/>
      <c r="EJ424" s="44"/>
      <c r="EK424" s="44"/>
      <c r="EL424" s="44"/>
      <c r="EM424" s="44"/>
      <c r="EN424" s="44"/>
      <c r="EO424" s="44"/>
      <c r="EP424" s="44"/>
      <c r="EQ424" s="44"/>
      <c r="ER424" s="44"/>
      <c r="ES424" s="44"/>
      <c r="ET424" s="44"/>
      <c r="EU424" s="44"/>
      <c r="EV424" s="44"/>
      <c r="EW424" s="44"/>
      <c r="EX424" s="44"/>
      <c r="EY424" s="44"/>
      <c r="EZ424" s="44"/>
      <c r="FA424" s="44"/>
      <c r="FB424" s="44"/>
      <c r="FC424" s="44"/>
      <c r="FD424" s="44"/>
      <c r="FE424" s="44"/>
      <c r="FF424" s="44"/>
      <c r="FG424" s="44"/>
      <c r="FH424" s="44"/>
      <c r="FI424" s="44"/>
      <c r="FJ424" s="44"/>
      <c r="FK424" s="44"/>
      <c r="FL424" s="44"/>
      <c r="FM424" s="44"/>
      <c r="FN424" s="44"/>
      <c r="FO424" s="44"/>
      <c r="FP424" s="44"/>
      <c r="FQ424" s="44"/>
      <c r="FR424" s="44"/>
      <c r="FS424" s="44"/>
      <c r="FT424" s="44"/>
      <c r="FU424" s="44"/>
      <c r="FV424" s="44"/>
      <c r="FW424" s="44"/>
      <c r="FX424" s="44"/>
      <c r="FY424" s="44"/>
      <c r="FZ424" s="44"/>
      <c r="GA424" s="44"/>
      <c r="GB424" s="44"/>
      <c r="GC424" s="44"/>
      <c r="GD424" s="44"/>
      <c r="GE424" s="44"/>
      <c r="GF424" s="44"/>
      <c r="GG424" s="44"/>
      <c r="GH424" s="44"/>
      <c r="GI424" s="44"/>
      <c r="GJ424" s="44"/>
      <c r="GK424" s="44"/>
      <c r="GL424" s="44"/>
      <c r="GM424" s="44"/>
      <c r="GN424" s="44"/>
      <c r="GO424" s="44"/>
      <c r="GP424" s="44"/>
      <c r="GQ424" s="44"/>
      <c r="GR424" s="44"/>
      <c r="GS424" s="44"/>
      <c r="GT424" s="44"/>
      <c r="GU424" s="44"/>
      <c r="GV424" s="44"/>
      <c r="GW424" s="44"/>
      <c r="GX424" s="44"/>
      <c r="GY424" s="44"/>
      <c r="GZ424" s="44"/>
      <c r="HA424" s="44"/>
      <c r="HB424" s="44"/>
      <c r="HC424" s="44"/>
      <c r="HD424" s="44"/>
      <c r="HE424" s="44"/>
      <c r="HF424" s="44"/>
      <c r="HG424" s="44"/>
      <c r="HH424" s="44"/>
      <c r="HI424" s="44"/>
      <c r="HJ424" s="44"/>
      <c r="HK424" s="44"/>
      <c r="HL424" s="44"/>
      <c r="HM424" s="44"/>
      <c r="HN424" s="44"/>
      <c r="HO424" s="44"/>
      <c r="HP424" s="44"/>
      <c r="HQ424" s="44"/>
      <c r="HR424" s="44"/>
      <c r="HS424" s="44"/>
      <c r="HT424" s="44"/>
      <c r="HU424" s="44"/>
      <c r="HV424" s="44"/>
      <c r="HW424" s="44"/>
      <c r="HX424" s="44"/>
      <c r="HY424" s="44"/>
      <c r="HZ424" s="44"/>
      <c r="IA424" s="44"/>
      <c r="IB424" s="44"/>
      <c r="IC424" s="44"/>
      <c r="ID424" s="44"/>
      <c r="IE424" s="44"/>
      <c r="IF424" s="44"/>
      <c r="IG424" s="44"/>
      <c r="IH424" s="44"/>
      <c r="II424" s="44"/>
      <c r="IJ424" s="44"/>
      <c r="IK424" s="44"/>
      <c r="IL424" s="44"/>
      <c r="IM424" s="44"/>
      <c r="IN424" s="44"/>
      <c r="IO424" s="44"/>
      <c r="IP424" s="44"/>
      <c r="IQ424" s="44"/>
      <c r="IR424" s="44"/>
      <c r="IS424" s="44"/>
      <c r="IT424" s="44"/>
      <c r="IU424" s="44"/>
      <c r="IV424" s="44"/>
      <c r="IW424" s="44"/>
    </row>
    <row r="425" spans="1:257" s="3" customFormat="1" ht="11.1" customHeight="1" x14ac:dyDescent="0.2">
      <c r="A425" s="45" t="s">
        <v>51</v>
      </c>
      <c r="B425" s="45"/>
      <c r="D425" s="6"/>
      <c r="E425" s="6"/>
      <c r="F425" s="6"/>
      <c r="G425" s="6"/>
      <c r="H425" s="114"/>
      <c r="I425" s="6"/>
      <c r="L425" s="2"/>
      <c r="O425" s="26"/>
    </row>
    <row r="426" spans="1:257" ht="11.1" customHeight="1" x14ac:dyDescent="0.2">
      <c r="A426" s="47" t="s">
        <v>419</v>
      </c>
      <c r="B426" s="47" t="s">
        <v>241</v>
      </c>
      <c r="C426" s="8" t="s">
        <v>70</v>
      </c>
      <c r="D426" s="9">
        <v>35000</v>
      </c>
      <c r="E426" s="9">
        <v>-1951</v>
      </c>
      <c r="F426" s="9">
        <f>SUM(D426:E426)</f>
        <v>33049</v>
      </c>
      <c r="G426" s="9">
        <v>28919</v>
      </c>
      <c r="H426" s="113">
        <f t="shared" si="54"/>
        <v>0.87503404036430754</v>
      </c>
      <c r="I426" s="12" t="s">
        <v>351</v>
      </c>
      <c r="J426" s="12"/>
      <c r="K426" s="12"/>
      <c r="L426" s="12"/>
      <c r="O426" s="26"/>
    </row>
    <row r="427" spans="1:257" ht="11.1" customHeight="1" x14ac:dyDescent="0.2">
      <c r="A427" s="47" t="s">
        <v>420</v>
      </c>
      <c r="B427" s="47"/>
      <c r="C427" s="8" t="s">
        <v>148</v>
      </c>
      <c r="D427" s="9">
        <v>6300</v>
      </c>
      <c r="E427" s="9">
        <v>807</v>
      </c>
      <c r="F427" s="9">
        <f t="shared" ref="F427:F433" si="62">SUM(D427:E427)</f>
        <v>7107</v>
      </c>
      <c r="G427" s="9">
        <v>6334</v>
      </c>
      <c r="H427" s="113">
        <f t="shared" si="54"/>
        <v>0.89123399465315889</v>
      </c>
      <c r="I427" s="12" t="s">
        <v>351</v>
      </c>
      <c r="J427" s="12"/>
      <c r="K427" s="12"/>
      <c r="L427" s="12"/>
      <c r="M427" s="12"/>
      <c r="N427" s="12"/>
      <c r="O427" s="26"/>
      <c r="P427" s="12"/>
      <c r="Q427" s="12"/>
      <c r="R427" s="12"/>
    </row>
    <row r="428" spans="1:257" ht="11.1" customHeight="1" x14ac:dyDescent="0.2">
      <c r="A428" s="47" t="s">
        <v>421</v>
      </c>
      <c r="B428" s="47"/>
      <c r="C428" s="8" t="s">
        <v>71</v>
      </c>
      <c r="D428" s="9">
        <v>32000</v>
      </c>
      <c r="E428" s="9">
        <v>-3408</v>
      </c>
      <c r="F428" s="9">
        <f t="shared" si="62"/>
        <v>28592</v>
      </c>
      <c r="G428" s="9">
        <v>27375</v>
      </c>
      <c r="H428" s="113">
        <f t="shared" si="54"/>
        <v>0.95743564633463907</v>
      </c>
      <c r="I428" s="12" t="s">
        <v>351</v>
      </c>
      <c r="J428" s="12"/>
      <c r="K428" s="12"/>
      <c r="L428" s="12"/>
      <c r="M428" s="12"/>
      <c r="N428" s="12"/>
      <c r="O428" s="26"/>
      <c r="P428" s="12"/>
      <c r="Q428" s="12"/>
      <c r="R428" s="12"/>
    </row>
    <row r="429" spans="1:257" ht="11.1" customHeight="1" x14ac:dyDescent="0.2">
      <c r="A429" s="47" t="s">
        <v>422</v>
      </c>
      <c r="B429" s="47" t="s">
        <v>371</v>
      </c>
      <c r="C429" s="8" t="s">
        <v>73</v>
      </c>
      <c r="D429" s="9">
        <v>17000</v>
      </c>
      <c r="E429" s="9">
        <v>16274</v>
      </c>
      <c r="F429" s="9">
        <f t="shared" si="62"/>
        <v>33274</v>
      </c>
      <c r="G429" s="9">
        <v>31440</v>
      </c>
      <c r="H429" s="113">
        <f t="shared" si="54"/>
        <v>0.94488188976377951</v>
      </c>
      <c r="I429" s="12" t="s">
        <v>351</v>
      </c>
      <c r="O429" s="26"/>
    </row>
    <row r="430" spans="1:257" ht="11.1" customHeight="1" x14ac:dyDescent="0.2">
      <c r="A430" s="47" t="s">
        <v>423</v>
      </c>
      <c r="B430" s="47" t="s">
        <v>372</v>
      </c>
      <c r="C430" s="8" t="s">
        <v>72</v>
      </c>
      <c r="D430" s="9">
        <v>0</v>
      </c>
      <c r="E430" s="9">
        <v>14748</v>
      </c>
      <c r="F430" s="9">
        <f t="shared" si="62"/>
        <v>14748</v>
      </c>
      <c r="G430" s="9">
        <v>14407</v>
      </c>
      <c r="H430" s="113">
        <v>0</v>
      </c>
      <c r="I430" s="12" t="s">
        <v>351</v>
      </c>
      <c r="O430" s="26"/>
    </row>
    <row r="431" spans="1:257" ht="12.45" customHeight="1" x14ac:dyDescent="0.2">
      <c r="A431" s="47" t="s">
        <v>424</v>
      </c>
      <c r="B431" s="47" t="s">
        <v>373</v>
      </c>
      <c r="C431" s="8" t="s">
        <v>75</v>
      </c>
      <c r="D431" s="9">
        <v>0</v>
      </c>
      <c r="E431" s="9"/>
      <c r="F431" s="9">
        <f t="shared" si="62"/>
        <v>0</v>
      </c>
      <c r="G431" s="9"/>
      <c r="H431" s="113">
        <v>0</v>
      </c>
      <c r="I431" s="12" t="s">
        <v>351</v>
      </c>
    </row>
    <row r="432" spans="1:257" ht="11.1" customHeight="1" x14ac:dyDescent="0.2">
      <c r="A432" s="47" t="s">
        <v>424</v>
      </c>
      <c r="B432" s="47"/>
      <c r="C432" s="8" t="s">
        <v>210</v>
      </c>
      <c r="D432" s="9">
        <v>800</v>
      </c>
      <c r="E432" s="9">
        <v>619</v>
      </c>
      <c r="F432" s="9">
        <f t="shared" si="62"/>
        <v>1419</v>
      </c>
      <c r="G432" s="9">
        <v>351</v>
      </c>
      <c r="H432" s="113">
        <f t="shared" si="54"/>
        <v>0.24735729386892177</v>
      </c>
      <c r="I432" s="12" t="s">
        <v>351</v>
      </c>
      <c r="O432" s="26"/>
    </row>
    <row r="433" spans="1:257" ht="11.1" customHeight="1" x14ac:dyDescent="0.2">
      <c r="A433" s="47" t="s">
        <v>425</v>
      </c>
      <c r="B433" s="47"/>
      <c r="C433" s="8" t="s">
        <v>211</v>
      </c>
      <c r="D433" s="9">
        <v>500</v>
      </c>
      <c r="E433" s="9">
        <v>4047</v>
      </c>
      <c r="F433" s="9">
        <f t="shared" si="62"/>
        <v>4547</v>
      </c>
      <c r="G433" s="9">
        <v>2723</v>
      </c>
      <c r="H433" s="113">
        <f t="shared" si="54"/>
        <v>0.59885638882779857</v>
      </c>
      <c r="I433" s="12" t="s">
        <v>351</v>
      </c>
      <c r="O433" s="26"/>
    </row>
    <row r="434" spans="1:257" s="3" customFormat="1" ht="11.1" customHeight="1" x14ac:dyDescent="0.2">
      <c r="A434" s="48" t="s">
        <v>57</v>
      </c>
      <c r="B434" s="48"/>
      <c r="C434" s="13" t="s">
        <v>52</v>
      </c>
      <c r="D434" s="14">
        <f>SUM(D426:D433)</f>
        <v>91600</v>
      </c>
      <c r="E434" s="14">
        <f>SUM(E426:E433)</f>
        <v>31136</v>
      </c>
      <c r="F434" s="14">
        <f>SUM(F426:F433)</f>
        <v>122736</v>
      </c>
      <c r="G434" s="14">
        <f>SUM(G426:G433)</f>
        <v>111549</v>
      </c>
      <c r="H434" s="113">
        <f t="shared" si="54"/>
        <v>0.90885314822057095</v>
      </c>
      <c r="I434" s="6"/>
      <c r="O434" s="26"/>
    </row>
    <row r="435" spans="1:257" s="3" customFormat="1" ht="11.1" customHeight="1" x14ac:dyDescent="0.2">
      <c r="A435" s="45"/>
      <c r="B435" s="45"/>
      <c r="D435" s="6"/>
      <c r="E435" s="6"/>
      <c r="F435" s="6"/>
      <c r="G435" s="6"/>
      <c r="H435" s="114"/>
      <c r="I435" s="6"/>
      <c r="O435" s="26"/>
    </row>
    <row r="436" spans="1:257" s="3" customFormat="1" ht="11.1" customHeight="1" x14ac:dyDescent="0.2">
      <c r="A436" s="45"/>
      <c r="B436" s="45"/>
      <c r="D436" s="6"/>
      <c r="E436" s="6"/>
      <c r="F436" s="6"/>
      <c r="G436" s="6"/>
      <c r="H436" s="114"/>
      <c r="I436" s="6"/>
      <c r="O436" s="26"/>
    </row>
    <row r="437" spans="1:257" s="3" customFormat="1" ht="12.45" customHeight="1" x14ac:dyDescent="0.2">
      <c r="A437" s="44" t="s">
        <v>254</v>
      </c>
      <c r="B437" s="44"/>
      <c r="C437" s="44"/>
      <c r="D437" s="44"/>
      <c r="E437" s="44"/>
      <c r="F437" s="44"/>
      <c r="G437" s="44"/>
      <c r="H437" s="11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  <c r="AA437" s="44"/>
      <c r="AB437" s="44"/>
      <c r="AC437" s="44"/>
      <c r="AD437" s="44"/>
      <c r="AE437" s="44"/>
      <c r="AF437" s="44"/>
      <c r="AG437" s="44"/>
      <c r="AH437" s="44"/>
      <c r="AI437" s="44"/>
      <c r="AJ437" s="44"/>
      <c r="AK437" s="44"/>
      <c r="AL437" s="44"/>
      <c r="AM437" s="44"/>
      <c r="AN437" s="44"/>
      <c r="AO437" s="44"/>
      <c r="AP437" s="44"/>
      <c r="AQ437" s="44"/>
      <c r="AR437" s="44"/>
      <c r="AS437" s="44"/>
      <c r="AT437" s="44"/>
      <c r="AU437" s="44"/>
      <c r="AV437" s="44"/>
      <c r="AW437" s="44"/>
      <c r="AX437" s="44"/>
      <c r="AY437" s="44"/>
      <c r="AZ437" s="44"/>
      <c r="BA437" s="44"/>
      <c r="BB437" s="44"/>
      <c r="BC437" s="44"/>
      <c r="BD437" s="44"/>
      <c r="BE437" s="44"/>
      <c r="BF437" s="44"/>
      <c r="BG437" s="44"/>
      <c r="BH437" s="44"/>
      <c r="BI437" s="44"/>
      <c r="BJ437" s="44"/>
      <c r="BK437" s="44"/>
      <c r="BL437" s="44"/>
      <c r="BM437" s="44"/>
      <c r="BN437" s="44"/>
      <c r="BO437" s="44"/>
      <c r="BP437" s="44"/>
      <c r="BQ437" s="44"/>
      <c r="BR437" s="44"/>
      <c r="BS437" s="44"/>
      <c r="BT437" s="44"/>
      <c r="BU437" s="44"/>
      <c r="BV437" s="44"/>
      <c r="BW437" s="44"/>
      <c r="BX437" s="44"/>
      <c r="BY437" s="44"/>
      <c r="BZ437" s="44"/>
      <c r="CA437" s="44"/>
      <c r="CB437" s="44"/>
      <c r="CC437" s="44"/>
      <c r="CD437" s="44"/>
      <c r="CE437" s="44"/>
      <c r="CF437" s="44"/>
      <c r="CG437" s="44"/>
      <c r="CH437" s="44"/>
      <c r="CI437" s="44"/>
      <c r="CJ437" s="44"/>
      <c r="CK437" s="44"/>
      <c r="CL437" s="44"/>
      <c r="CM437" s="44"/>
      <c r="CN437" s="44"/>
      <c r="CO437" s="44"/>
      <c r="CP437" s="44"/>
      <c r="CQ437" s="44"/>
      <c r="CR437" s="44"/>
      <c r="CS437" s="44"/>
      <c r="CT437" s="44"/>
      <c r="CU437" s="44"/>
      <c r="CV437" s="44"/>
      <c r="CW437" s="44"/>
      <c r="CX437" s="44"/>
      <c r="CY437" s="44"/>
      <c r="CZ437" s="44"/>
      <c r="DA437" s="44"/>
      <c r="DB437" s="44"/>
      <c r="DC437" s="44"/>
      <c r="DD437" s="44"/>
      <c r="DE437" s="44"/>
      <c r="DF437" s="44"/>
      <c r="DG437" s="44"/>
      <c r="DH437" s="44"/>
      <c r="DI437" s="44"/>
      <c r="DJ437" s="44"/>
      <c r="DK437" s="44"/>
      <c r="DL437" s="44"/>
      <c r="DM437" s="44"/>
      <c r="DN437" s="44"/>
      <c r="DO437" s="44"/>
      <c r="DP437" s="44"/>
      <c r="DQ437" s="44"/>
      <c r="DR437" s="44"/>
      <c r="DS437" s="44"/>
      <c r="DT437" s="44"/>
      <c r="DU437" s="44"/>
      <c r="DV437" s="44"/>
      <c r="DW437" s="44"/>
      <c r="DX437" s="44"/>
      <c r="DY437" s="44"/>
      <c r="DZ437" s="44"/>
      <c r="EA437" s="44"/>
      <c r="EB437" s="44"/>
      <c r="EC437" s="44"/>
      <c r="ED437" s="44"/>
      <c r="EE437" s="44"/>
      <c r="EF437" s="44"/>
      <c r="EG437" s="44"/>
      <c r="EH437" s="44"/>
      <c r="EI437" s="44"/>
      <c r="EJ437" s="44"/>
      <c r="EK437" s="44"/>
      <c r="EL437" s="44"/>
      <c r="EM437" s="44"/>
      <c r="EN437" s="44"/>
      <c r="EO437" s="44"/>
      <c r="EP437" s="44"/>
      <c r="EQ437" s="44"/>
      <c r="ER437" s="44"/>
      <c r="ES437" s="44"/>
      <c r="ET437" s="44"/>
      <c r="EU437" s="44"/>
      <c r="EV437" s="44"/>
      <c r="EW437" s="44"/>
      <c r="EX437" s="44"/>
      <c r="EY437" s="44"/>
      <c r="EZ437" s="44"/>
      <c r="FA437" s="44"/>
      <c r="FB437" s="44"/>
      <c r="FC437" s="44"/>
      <c r="FD437" s="44"/>
      <c r="FE437" s="44"/>
      <c r="FF437" s="44"/>
      <c r="FG437" s="44"/>
      <c r="FH437" s="44"/>
      <c r="FI437" s="44"/>
      <c r="FJ437" s="44"/>
      <c r="FK437" s="44"/>
      <c r="FL437" s="44"/>
      <c r="FM437" s="44"/>
      <c r="FN437" s="44"/>
      <c r="FO437" s="44"/>
      <c r="FP437" s="44"/>
      <c r="FQ437" s="44"/>
      <c r="FR437" s="44"/>
      <c r="FS437" s="44"/>
      <c r="FT437" s="44"/>
      <c r="FU437" s="44"/>
      <c r="FV437" s="44"/>
      <c r="FW437" s="44"/>
      <c r="FX437" s="44"/>
      <c r="FY437" s="44"/>
      <c r="FZ437" s="44"/>
      <c r="GA437" s="44"/>
      <c r="GB437" s="44"/>
      <c r="GC437" s="44"/>
      <c r="GD437" s="44"/>
      <c r="GE437" s="44"/>
      <c r="GF437" s="44"/>
      <c r="GG437" s="44"/>
      <c r="GH437" s="44"/>
      <c r="GI437" s="44"/>
      <c r="GJ437" s="44"/>
      <c r="GK437" s="44"/>
      <c r="GL437" s="44"/>
      <c r="GM437" s="44"/>
      <c r="GN437" s="44"/>
      <c r="GO437" s="44"/>
      <c r="GP437" s="44"/>
      <c r="GQ437" s="44"/>
      <c r="GR437" s="44"/>
      <c r="GS437" s="44"/>
      <c r="GT437" s="44"/>
      <c r="GU437" s="44"/>
      <c r="GV437" s="44"/>
      <c r="GW437" s="44"/>
      <c r="GX437" s="44"/>
      <c r="GY437" s="44"/>
      <c r="GZ437" s="44"/>
      <c r="HA437" s="44"/>
      <c r="HB437" s="44"/>
      <c r="HC437" s="44"/>
      <c r="HD437" s="44"/>
      <c r="HE437" s="44"/>
      <c r="HF437" s="44"/>
      <c r="HG437" s="44"/>
      <c r="HH437" s="44"/>
      <c r="HI437" s="44"/>
      <c r="HJ437" s="44"/>
      <c r="HK437" s="44"/>
      <c r="HL437" s="44"/>
      <c r="HM437" s="44"/>
      <c r="HN437" s="44"/>
      <c r="HO437" s="44"/>
      <c r="HP437" s="44"/>
      <c r="HQ437" s="44"/>
      <c r="HR437" s="44"/>
      <c r="HS437" s="44"/>
      <c r="HT437" s="44"/>
      <c r="HU437" s="44"/>
      <c r="HV437" s="44"/>
      <c r="HW437" s="44"/>
      <c r="HX437" s="44"/>
      <c r="HY437" s="44"/>
      <c r="HZ437" s="44"/>
      <c r="IA437" s="44"/>
      <c r="IB437" s="44"/>
      <c r="IC437" s="44"/>
      <c r="ID437" s="44"/>
      <c r="IE437" s="44"/>
      <c r="IF437" s="44"/>
      <c r="IG437" s="44"/>
      <c r="IH437" s="44"/>
      <c r="II437" s="44"/>
      <c r="IJ437" s="44"/>
      <c r="IK437" s="44"/>
      <c r="IL437" s="44"/>
      <c r="IM437" s="44"/>
      <c r="IN437" s="44"/>
      <c r="IO437" s="44"/>
      <c r="IP437" s="44"/>
      <c r="IQ437" s="44"/>
      <c r="IR437" s="44"/>
      <c r="IS437" s="44"/>
      <c r="IT437" s="44"/>
      <c r="IU437" s="44"/>
      <c r="IV437" s="44"/>
      <c r="IW437" s="44"/>
    </row>
    <row r="438" spans="1:257" s="3" customFormat="1" ht="12.45" customHeight="1" x14ac:dyDescent="0.2">
      <c r="A438" s="44" t="s">
        <v>248</v>
      </c>
      <c r="B438" s="44"/>
      <c r="C438" s="44"/>
      <c r="D438" s="44"/>
      <c r="E438" s="44"/>
      <c r="F438" s="44"/>
      <c r="G438" s="44"/>
      <c r="H438" s="11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  <c r="AA438" s="44"/>
      <c r="AB438" s="44"/>
      <c r="AC438" s="44"/>
      <c r="AD438" s="44"/>
      <c r="AE438" s="44"/>
      <c r="AF438" s="44"/>
      <c r="AG438" s="44"/>
      <c r="AH438" s="44"/>
      <c r="AI438" s="44"/>
      <c r="AJ438" s="44"/>
      <c r="AK438" s="44"/>
      <c r="AL438" s="44"/>
      <c r="AM438" s="44"/>
      <c r="AN438" s="44"/>
      <c r="AO438" s="44"/>
      <c r="AP438" s="44"/>
      <c r="AQ438" s="44"/>
      <c r="AR438" s="44"/>
      <c r="AS438" s="44"/>
      <c r="AT438" s="44"/>
      <c r="AU438" s="44"/>
      <c r="AV438" s="44"/>
      <c r="AW438" s="44"/>
      <c r="AX438" s="44"/>
      <c r="AY438" s="44"/>
      <c r="AZ438" s="44"/>
      <c r="BA438" s="44"/>
      <c r="BB438" s="44"/>
      <c r="BC438" s="44"/>
      <c r="BD438" s="44"/>
      <c r="BE438" s="44"/>
      <c r="BF438" s="44"/>
      <c r="BG438" s="44"/>
      <c r="BH438" s="44"/>
      <c r="BI438" s="44"/>
      <c r="BJ438" s="44"/>
      <c r="BK438" s="44"/>
      <c r="BL438" s="44"/>
      <c r="BM438" s="44"/>
      <c r="BN438" s="44"/>
      <c r="BO438" s="44"/>
      <c r="BP438" s="44"/>
      <c r="BQ438" s="44"/>
      <c r="BR438" s="44"/>
      <c r="BS438" s="44"/>
      <c r="BT438" s="44"/>
      <c r="BU438" s="44"/>
      <c r="BV438" s="44"/>
      <c r="BW438" s="44"/>
      <c r="BX438" s="44"/>
      <c r="BY438" s="44"/>
      <c r="BZ438" s="44"/>
      <c r="CA438" s="44"/>
      <c r="CB438" s="44"/>
      <c r="CC438" s="44"/>
      <c r="CD438" s="44"/>
      <c r="CE438" s="44"/>
      <c r="CF438" s="44"/>
      <c r="CG438" s="44"/>
      <c r="CH438" s="44"/>
      <c r="CI438" s="44"/>
      <c r="CJ438" s="44"/>
      <c r="CK438" s="44"/>
      <c r="CL438" s="44"/>
      <c r="CM438" s="44"/>
      <c r="CN438" s="44"/>
      <c r="CO438" s="44"/>
      <c r="CP438" s="44"/>
      <c r="CQ438" s="44"/>
      <c r="CR438" s="44"/>
      <c r="CS438" s="44"/>
      <c r="CT438" s="44"/>
      <c r="CU438" s="44"/>
      <c r="CV438" s="44"/>
      <c r="CW438" s="44"/>
      <c r="CX438" s="44"/>
      <c r="CY438" s="44"/>
      <c r="CZ438" s="44"/>
      <c r="DA438" s="44"/>
      <c r="DB438" s="44"/>
      <c r="DC438" s="44"/>
      <c r="DD438" s="44"/>
      <c r="DE438" s="44"/>
      <c r="DF438" s="44"/>
      <c r="DG438" s="44"/>
      <c r="DH438" s="44"/>
      <c r="DI438" s="44"/>
      <c r="DJ438" s="44"/>
      <c r="DK438" s="44"/>
      <c r="DL438" s="44"/>
      <c r="DM438" s="44"/>
      <c r="DN438" s="44"/>
      <c r="DO438" s="44"/>
      <c r="DP438" s="44"/>
      <c r="DQ438" s="44"/>
      <c r="DR438" s="44"/>
      <c r="DS438" s="44"/>
      <c r="DT438" s="44"/>
      <c r="DU438" s="44"/>
      <c r="DV438" s="44"/>
      <c r="DW438" s="44"/>
      <c r="DX438" s="44"/>
      <c r="DY438" s="44"/>
      <c r="DZ438" s="44"/>
      <c r="EA438" s="44"/>
      <c r="EB438" s="44"/>
      <c r="EC438" s="44"/>
      <c r="ED438" s="44"/>
      <c r="EE438" s="44"/>
      <c r="EF438" s="44"/>
      <c r="EG438" s="44"/>
      <c r="EH438" s="44"/>
      <c r="EI438" s="44"/>
      <c r="EJ438" s="44"/>
      <c r="EK438" s="44"/>
      <c r="EL438" s="44"/>
      <c r="EM438" s="44"/>
      <c r="EN438" s="44"/>
      <c r="EO438" s="44"/>
      <c r="EP438" s="44"/>
      <c r="EQ438" s="44"/>
      <c r="ER438" s="44"/>
      <c r="ES438" s="44"/>
      <c r="ET438" s="44"/>
      <c r="EU438" s="44"/>
      <c r="EV438" s="44"/>
      <c r="EW438" s="44"/>
      <c r="EX438" s="44"/>
      <c r="EY438" s="44"/>
      <c r="EZ438" s="44"/>
      <c r="FA438" s="44"/>
      <c r="FB438" s="44"/>
      <c r="FC438" s="44"/>
      <c r="FD438" s="44"/>
      <c r="FE438" s="44"/>
      <c r="FF438" s="44"/>
      <c r="FG438" s="44"/>
      <c r="FH438" s="44"/>
      <c r="FI438" s="44"/>
      <c r="FJ438" s="44"/>
      <c r="FK438" s="44"/>
      <c r="FL438" s="44"/>
      <c r="FM438" s="44"/>
      <c r="FN438" s="44"/>
      <c r="FO438" s="44"/>
      <c r="FP438" s="44"/>
      <c r="FQ438" s="44"/>
      <c r="FR438" s="44"/>
      <c r="FS438" s="44"/>
      <c r="FT438" s="44"/>
      <c r="FU438" s="44"/>
      <c r="FV438" s="44"/>
      <c r="FW438" s="44"/>
      <c r="FX438" s="44"/>
      <c r="FY438" s="44"/>
      <c r="FZ438" s="44"/>
      <c r="GA438" s="44"/>
      <c r="GB438" s="44"/>
      <c r="GC438" s="44"/>
      <c r="GD438" s="44"/>
      <c r="GE438" s="44"/>
      <c r="GF438" s="44"/>
      <c r="GG438" s="44"/>
      <c r="GH438" s="44"/>
      <c r="GI438" s="44"/>
      <c r="GJ438" s="44"/>
      <c r="GK438" s="44"/>
      <c r="GL438" s="44"/>
      <c r="GM438" s="44"/>
      <c r="GN438" s="44"/>
      <c r="GO438" s="44"/>
      <c r="GP438" s="44"/>
      <c r="GQ438" s="44"/>
      <c r="GR438" s="44"/>
      <c r="GS438" s="44"/>
      <c r="GT438" s="44"/>
      <c r="GU438" s="44"/>
      <c r="GV438" s="44"/>
      <c r="GW438" s="44"/>
      <c r="GX438" s="44"/>
      <c r="GY438" s="44"/>
      <c r="GZ438" s="44"/>
      <c r="HA438" s="44"/>
      <c r="HB438" s="44"/>
      <c r="HC438" s="44"/>
      <c r="HD438" s="44"/>
      <c r="HE438" s="44"/>
      <c r="HF438" s="44"/>
      <c r="HG438" s="44"/>
      <c r="HH438" s="44"/>
      <c r="HI438" s="44"/>
      <c r="HJ438" s="44"/>
      <c r="HK438" s="44"/>
      <c r="HL438" s="44"/>
      <c r="HM438" s="44"/>
      <c r="HN438" s="44"/>
      <c r="HO438" s="44"/>
      <c r="HP438" s="44"/>
      <c r="HQ438" s="44"/>
      <c r="HR438" s="44"/>
      <c r="HS438" s="44"/>
      <c r="HT438" s="44"/>
      <c r="HU438" s="44"/>
      <c r="HV438" s="44"/>
      <c r="HW438" s="44"/>
      <c r="HX438" s="44"/>
      <c r="HY438" s="44"/>
      <c r="HZ438" s="44"/>
      <c r="IA438" s="44"/>
      <c r="IB438" s="44"/>
      <c r="IC438" s="44"/>
      <c r="ID438" s="44"/>
      <c r="IE438" s="44"/>
      <c r="IF438" s="44"/>
      <c r="IG438" s="44"/>
      <c r="IH438" s="44"/>
      <c r="II438" s="44"/>
      <c r="IJ438" s="44"/>
      <c r="IK438" s="44"/>
      <c r="IL438" s="44"/>
      <c r="IM438" s="44"/>
      <c r="IN438" s="44"/>
      <c r="IO438" s="44"/>
      <c r="IP438" s="44"/>
      <c r="IQ438" s="44"/>
      <c r="IR438" s="44"/>
      <c r="IS438" s="44"/>
      <c r="IT438" s="44"/>
      <c r="IU438" s="44"/>
      <c r="IV438" s="44"/>
      <c r="IW438" s="44"/>
    </row>
    <row r="439" spans="1:257" ht="11.1" customHeight="1" x14ac:dyDescent="0.2">
      <c r="A439" s="45" t="s">
        <v>53</v>
      </c>
      <c r="B439" s="45"/>
      <c r="D439" s="6" t="s">
        <v>608</v>
      </c>
      <c r="G439" s="12" t="s">
        <v>605</v>
      </c>
      <c r="H439" s="114"/>
      <c r="O439" s="26"/>
    </row>
    <row r="440" spans="1:257" ht="11.1" customHeight="1" x14ac:dyDescent="0.2">
      <c r="A440" s="47" t="s">
        <v>426</v>
      </c>
      <c r="B440" s="47" t="s">
        <v>374</v>
      </c>
      <c r="C440" s="8" t="s">
        <v>329</v>
      </c>
      <c r="D440" s="9">
        <v>3000</v>
      </c>
      <c r="E440" s="9">
        <v>2046</v>
      </c>
      <c r="F440" s="9">
        <f>SUM(D440:E440)</f>
        <v>5046</v>
      </c>
      <c r="G440" s="9">
        <v>5046</v>
      </c>
      <c r="H440" s="113">
        <f t="shared" si="54"/>
        <v>1</v>
      </c>
      <c r="I440" s="12" t="s">
        <v>351</v>
      </c>
      <c r="O440" s="26"/>
    </row>
    <row r="441" spans="1:257" ht="11.1" customHeight="1" x14ac:dyDescent="0.2">
      <c r="A441" s="47" t="s">
        <v>427</v>
      </c>
      <c r="B441" s="47" t="s">
        <v>428</v>
      </c>
      <c r="C441" s="8" t="s">
        <v>398</v>
      </c>
      <c r="D441" s="9">
        <v>50</v>
      </c>
      <c r="E441" s="9"/>
      <c r="F441" s="9">
        <f t="shared" ref="F441:F442" si="63">SUM(D441:E441)</f>
        <v>50</v>
      </c>
      <c r="G441" s="9">
        <v>34</v>
      </c>
      <c r="H441" s="113">
        <f t="shared" si="54"/>
        <v>0.68</v>
      </c>
      <c r="I441" s="12" t="s">
        <v>351</v>
      </c>
      <c r="O441" s="26"/>
    </row>
    <row r="442" spans="1:257" ht="11.1" customHeight="1" x14ac:dyDescent="0.2">
      <c r="A442" s="47" t="s">
        <v>429</v>
      </c>
      <c r="B442" s="47" t="s">
        <v>375</v>
      </c>
      <c r="C442" s="8" t="s">
        <v>616</v>
      </c>
      <c r="D442" s="9">
        <v>1654</v>
      </c>
      <c r="E442" s="9"/>
      <c r="F442" s="9">
        <f t="shared" si="63"/>
        <v>1654</v>
      </c>
      <c r="G442" s="9">
        <v>1653</v>
      </c>
      <c r="H442" s="113">
        <f t="shared" si="54"/>
        <v>0.99939540507859737</v>
      </c>
      <c r="I442" s="12" t="s">
        <v>351</v>
      </c>
      <c r="J442" s="10">
        <v>1653308</v>
      </c>
      <c r="O442" s="26"/>
    </row>
    <row r="443" spans="1:257" s="3" customFormat="1" ht="11.1" customHeight="1" x14ac:dyDescent="0.2">
      <c r="A443" s="48"/>
      <c r="B443" s="48"/>
      <c r="C443" s="13" t="s">
        <v>54</v>
      </c>
      <c r="D443" s="14">
        <f t="shared" ref="D443" si="64">SUM(D440:D442)</f>
        <v>4704</v>
      </c>
      <c r="E443" s="14">
        <f t="shared" ref="E443:F443" si="65">SUM(E440:E442)</f>
        <v>2046</v>
      </c>
      <c r="F443" s="14">
        <f t="shared" si="65"/>
        <v>6750</v>
      </c>
      <c r="G443" s="14">
        <f t="shared" ref="G443" si="66">SUM(G440:G442)</f>
        <v>6733</v>
      </c>
      <c r="H443" s="113">
        <f t="shared" si="54"/>
        <v>0.99748148148148152</v>
      </c>
      <c r="I443" s="6"/>
      <c r="J443" s="3">
        <f>SUM(J440:J442)</f>
        <v>1653308</v>
      </c>
      <c r="O443" s="26"/>
    </row>
    <row r="444" spans="1:257" s="3" customFormat="1" ht="11.1" customHeight="1" x14ac:dyDescent="0.2">
      <c r="A444" s="45"/>
      <c r="B444" s="45"/>
      <c r="D444" s="6">
        <v>4703308</v>
      </c>
      <c r="E444" s="6" t="s">
        <v>605</v>
      </c>
      <c r="F444" s="6"/>
      <c r="G444" s="6"/>
      <c r="H444" s="114"/>
      <c r="I444" s="6"/>
      <c r="O444" s="26"/>
    </row>
    <row r="445" spans="1:257" s="3" customFormat="1" ht="11.1" customHeight="1" x14ac:dyDescent="0.2">
      <c r="A445" s="45"/>
      <c r="B445" s="45"/>
      <c r="D445" s="6"/>
      <c r="E445" s="6"/>
      <c r="F445" s="6"/>
      <c r="G445" s="6"/>
      <c r="H445" s="114"/>
      <c r="I445" s="6"/>
      <c r="O445" s="26"/>
    </row>
    <row r="446" spans="1:257" s="3" customFormat="1" ht="12.45" customHeight="1" x14ac:dyDescent="0.2">
      <c r="A446" s="44" t="s">
        <v>254</v>
      </c>
      <c r="B446" s="44"/>
      <c r="C446" s="44"/>
      <c r="D446" s="44"/>
      <c r="E446" s="44"/>
      <c r="F446" s="44"/>
      <c r="G446" s="44"/>
      <c r="H446" s="11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  <c r="AA446" s="44"/>
      <c r="AB446" s="44"/>
      <c r="AC446" s="44"/>
      <c r="AD446" s="44"/>
      <c r="AE446" s="44"/>
      <c r="AF446" s="44"/>
      <c r="AG446" s="44"/>
      <c r="AH446" s="44"/>
      <c r="AI446" s="44"/>
      <c r="AJ446" s="44"/>
      <c r="AK446" s="44"/>
      <c r="AL446" s="44"/>
      <c r="AM446" s="44"/>
      <c r="AN446" s="44"/>
      <c r="AO446" s="44"/>
      <c r="AP446" s="44"/>
      <c r="AQ446" s="44"/>
      <c r="AR446" s="44"/>
      <c r="AS446" s="44"/>
      <c r="AT446" s="44"/>
      <c r="AU446" s="44"/>
      <c r="AV446" s="44"/>
      <c r="AW446" s="44"/>
      <c r="AX446" s="44"/>
      <c r="AY446" s="44"/>
      <c r="AZ446" s="44"/>
      <c r="BA446" s="44"/>
      <c r="BB446" s="44"/>
      <c r="BC446" s="44"/>
      <c r="BD446" s="44"/>
      <c r="BE446" s="44"/>
      <c r="BF446" s="44"/>
      <c r="BG446" s="44"/>
      <c r="BH446" s="44"/>
      <c r="BI446" s="44"/>
      <c r="BJ446" s="44"/>
      <c r="BK446" s="44"/>
      <c r="BL446" s="44"/>
      <c r="BM446" s="44"/>
      <c r="BN446" s="44"/>
      <c r="BO446" s="44"/>
      <c r="BP446" s="44"/>
      <c r="BQ446" s="44"/>
      <c r="BR446" s="44"/>
      <c r="BS446" s="44"/>
      <c r="BT446" s="44"/>
      <c r="BU446" s="44"/>
      <c r="BV446" s="44"/>
      <c r="BW446" s="44"/>
      <c r="BX446" s="44"/>
      <c r="BY446" s="44"/>
      <c r="BZ446" s="44"/>
      <c r="CA446" s="44"/>
      <c r="CB446" s="44"/>
      <c r="CC446" s="44"/>
      <c r="CD446" s="44"/>
      <c r="CE446" s="44"/>
      <c r="CF446" s="44"/>
      <c r="CG446" s="44"/>
      <c r="CH446" s="44"/>
      <c r="CI446" s="44"/>
      <c r="CJ446" s="44"/>
      <c r="CK446" s="44"/>
      <c r="CL446" s="44"/>
      <c r="CM446" s="44"/>
      <c r="CN446" s="44"/>
      <c r="CO446" s="44"/>
      <c r="CP446" s="44"/>
      <c r="CQ446" s="44"/>
      <c r="CR446" s="44"/>
      <c r="CS446" s="44"/>
      <c r="CT446" s="44"/>
      <c r="CU446" s="44"/>
      <c r="CV446" s="44"/>
      <c r="CW446" s="44"/>
      <c r="CX446" s="44"/>
      <c r="CY446" s="44"/>
      <c r="CZ446" s="44"/>
      <c r="DA446" s="44"/>
      <c r="DB446" s="44"/>
      <c r="DC446" s="44"/>
      <c r="DD446" s="44"/>
      <c r="DE446" s="44"/>
      <c r="DF446" s="44"/>
      <c r="DG446" s="44"/>
      <c r="DH446" s="44"/>
      <c r="DI446" s="44"/>
      <c r="DJ446" s="44"/>
      <c r="DK446" s="44"/>
      <c r="DL446" s="44"/>
      <c r="DM446" s="44"/>
      <c r="DN446" s="44"/>
      <c r="DO446" s="44"/>
      <c r="DP446" s="44"/>
      <c r="DQ446" s="44"/>
      <c r="DR446" s="44"/>
      <c r="DS446" s="44"/>
      <c r="DT446" s="44"/>
      <c r="DU446" s="44"/>
      <c r="DV446" s="44"/>
      <c r="DW446" s="44"/>
      <c r="DX446" s="44"/>
      <c r="DY446" s="44"/>
      <c r="DZ446" s="44"/>
      <c r="EA446" s="44"/>
      <c r="EB446" s="44"/>
      <c r="EC446" s="44"/>
      <c r="ED446" s="44"/>
      <c r="EE446" s="44"/>
      <c r="EF446" s="44"/>
      <c r="EG446" s="44"/>
      <c r="EH446" s="44"/>
      <c r="EI446" s="44"/>
      <c r="EJ446" s="44"/>
      <c r="EK446" s="44"/>
      <c r="EL446" s="44"/>
      <c r="EM446" s="44"/>
      <c r="EN446" s="44"/>
      <c r="EO446" s="44"/>
      <c r="EP446" s="44"/>
      <c r="EQ446" s="44"/>
      <c r="ER446" s="44"/>
      <c r="ES446" s="44"/>
      <c r="ET446" s="44"/>
      <c r="EU446" s="44"/>
      <c r="EV446" s="44"/>
      <c r="EW446" s="44"/>
      <c r="EX446" s="44"/>
      <c r="EY446" s="44"/>
      <c r="EZ446" s="44"/>
      <c r="FA446" s="44"/>
      <c r="FB446" s="44"/>
      <c r="FC446" s="44"/>
      <c r="FD446" s="44"/>
      <c r="FE446" s="44"/>
      <c r="FF446" s="44"/>
      <c r="FG446" s="44"/>
      <c r="FH446" s="44"/>
      <c r="FI446" s="44"/>
      <c r="FJ446" s="44"/>
      <c r="FK446" s="44"/>
      <c r="FL446" s="44"/>
      <c r="FM446" s="44"/>
      <c r="FN446" s="44"/>
      <c r="FO446" s="44"/>
      <c r="FP446" s="44"/>
      <c r="FQ446" s="44"/>
      <c r="FR446" s="44"/>
      <c r="FS446" s="44"/>
      <c r="FT446" s="44"/>
      <c r="FU446" s="44"/>
      <c r="FV446" s="44"/>
      <c r="FW446" s="44"/>
      <c r="FX446" s="44"/>
      <c r="FY446" s="44"/>
      <c r="FZ446" s="44"/>
      <c r="GA446" s="44"/>
      <c r="GB446" s="44"/>
      <c r="GC446" s="44"/>
      <c r="GD446" s="44"/>
      <c r="GE446" s="44"/>
      <c r="GF446" s="44"/>
      <c r="GG446" s="44"/>
      <c r="GH446" s="44"/>
      <c r="GI446" s="44"/>
      <c r="GJ446" s="44"/>
      <c r="GK446" s="44"/>
      <c r="GL446" s="44"/>
      <c r="GM446" s="44"/>
      <c r="GN446" s="44"/>
      <c r="GO446" s="44"/>
      <c r="GP446" s="44"/>
      <c r="GQ446" s="44"/>
      <c r="GR446" s="44"/>
      <c r="GS446" s="44"/>
      <c r="GT446" s="44"/>
      <c r="GU446" s="44"/>
      <c r="GV446" s="44"/>
      <c r="GW446" s="44"/>
      <c r="GX446" s="44"/>
      <c r="GY446" s="44"/>
      <c r="GZ446" s="44"/>
      <c r="HA446" s="44"/>
      <c r="HB446" s="44"/>
      <c r="HC446" s="44"/>
      <c r="HD446" s="44"/>
      <c r="HE446" s="44"/>
      <c r="HF446" s="44"/>
      <c r="HG446" s="44"/>
      <c r="HH446" s="44"/>
      <c r="HI446" s="44"/>
      <c r="HJ446" s="44"/>
      <c r="HK446" s="44"/>
      <c r="HL446" s="44"/>
      <c r="HM446" s="44"/>
      <c r="HN446" s="44"/>
      <c r="HO446" s="44"/>
      <c r="HP446" s="44"/>
      <c r="HQ446" s="44"/>
      <c r="HR446" s="44"/>
      <c r="HS446" s="44"/>
      <c r="HT446" s="44"/>
      <c r="HU446" s="44"/>
      <c r="HV446" s="44"/>
      <c r="HW446" s="44"/>
      <c r="HX446" s="44"/>
      <c r="HY446" s="44"/>
      <c r="HZ446" s="44"/>
      <c r="IA446" s="44"/>
      <c r="IB446" s="44"/>
      <c r="IC446" s="44"/>
      <c r="ID446" s="44"/>
      <c r="IE446" s="44"/>
      <c r="IF446" s="44"/>
      <c r="IG446" s="44"/>
      <c r="IH446" s="44"/>
      <c r="II446" s="44"/>
      <c r="IJ446" s="44"/>
      <c r="IK446" s="44"/>
      <c r="IL446" s="44"/>
      <c r="IM446" s="44"/>
      <c r="IN446" s="44"/>
      <c r="IO446" s="44"/>
      <c r="IP446" s="44"/>
      <c r="IQ446" s="44"/>
      <c r="IR446" s="44"/>
      <c r="IS446" s="44"/>
      <c r="IT446" s="44"/>
      <c r="IU446" s="44"/>
      <c r="IV446" s="44"/>
      <c r="IW446" s="44"/>
    </row>
    <row r="447" spans="1:257" s="3" customFormat="1" ht="12.45" customHeight="1" x14ac:dyDescent="0.2">
      <c r="A447" s="44" t="s">
        <v>248</v>
      </c>
      <c r="B447" s="44"/>
      <c r="C447" s="44"/>
      <c r="D447" s="44"/>
      <c r="E447" s="44"/>
      <c r="F447" s="44"/>
      <c r="G447" s="44"/>
      <c r="H447" s="11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  <c r="AA447" s="44"/>
      <c r="AB447" s="44"/>
      <c r="AC447" s="44"/>
      <c r="AD447" s="44"/>
      <c r="AE447" s="44"/>
      <c r="AF447" s="44"/>
      <c r="AG447" s="44"/>
      <c r="AH447" s="44"/>
      <c r="AI447" s="44"/>
      <c r="AJ447" s="44"/>
      <c r="AK447" s="44"/>
      <c r="AL447" s="44"/>
      <c r="AM447" s="44"/>
      <c r="AN447" s="44"/>
      <c r="AO447" s="44"/>
      <c r="AP447" s="44"/>
      <c r="AQ447" s="44"/>
      <c r="AR447" s="44"/>
      <c r="AS447" s="44"/>
      <c r="AT447" s="44"/>
      <c r="AU447" s="44"/>
      <c r="AV447" s="44"/>
      <c r="AW447" s="44"/>
      <c r="AX447" s="44"/>
      <c r="AY447" s="44"/>
      <c r="AZ447" s="44"/>
      <c r="BA447" s="44"/>
      <c r="BB447" s="44"/>
      <c r="BC447" s="44"/>
      <c r="BD447" s="44"/>
      <c r="BE447" s="44"/>
      <c r="BF447" s="44"/>
      <c r="BG447" s="44"/>
      <c r="BH447" s="44"/>
      <c r="BI447" s="44"/>
      <c r="BJ447" s="44"/>
      <c r="BK447" s="44"/>
      <c r="BL447" s="44"/>
      <c r="BM447" s="44"/>
      <c r="BN447" s="44"/>
      <c r="BO447" s="44"/>
      <c r="BP447" s="44"/>
      <c r="BQ447" s="44"/>
      <c r="BR447" s="44"/>
      <c r="BS447" s="44"/>
      <c r="BT447" s="44"/>
      <c r="BU447" s="44"/>
      <c r="BV447" s="44"/>
      <c r="BW447" s="44"/>
      <c r="BX447" s="44"/>
      <c r="BY447" s="44"/>
      <c r="BZ447" s="44"/>
      <c r="CA447" s="44"/>
      <c r="CB447" s="44"/>
      <c r="CC447" s="44"/>
      <c r="CD447" s="44"/>
      <c r="CE447" s="44"/>
      <c r="CF447" s="44"/>
      <c r="CG447" s="44"/>
      <c r="CH447" s="44"/>
      <c r="CI447" s="44"/>
      <c r="CJ447" s="44"/>
      <c r="CK447" s="44"/>
      <c r="CL447" s="44"/>
      <c r="CM447" s="44"/>
      <c r="CN447" s="44"/>
      <c r="CO447" s="44"/>
      <c r="CP447" s="44"/>
      <c r="CQ447" s="44"/>
      <c r="CR447" s="44"/>
      <c r="CS447" s="44"/>
      <c r="CT447" s="44"/>
      <c r="CU447" s="44"/>
      <c r="CV447" s="44"/>
      <c r="CW447" s="44"/>
      <c r="CX447" s="44"/>
      <c r="CY447" s="44"/>
      <c r="CZ447" s="44"/>
      <c r="DA447" s="44"/>
      <c r="DB447" s="44"/>
      <c r="DC447" s="44"/>
      <c r="DD447" s="44"/>
      <c r="DE447" s="44"/>
      <c r="DF447" s="44"/>
      <c r="DG447" s="44"/>
      <c r="DH447" s="44"/>
      <c r="DI447" s="44"/>
      <c r="DJ447" s="44"/>
      <c r="DK447" s="44"/>
      <c r="DL447" s="44"/>
      <c r="DM447" s="44"/>
      <c r="DN447" s="44"/>
      <c r="DO447" s="44"/>
      <c r="DP447" s="44"/>
      <c r="DQ447" s="44"/>
      <c r="DR447" s="44"/>
      <c r="DS447" s="44"/>
      <c r="DT447" s="44"/>
      <c r="DU447" s="44"/>
      <c r="DV447" s="44"/>
      <c r="DW447" s="44"/>
      <c r="DX447" s="44"/>
      <c r="DY447" s="44"/>
      <c r="DZ447" s="44"/>
      <c r="EA447" s="44"/>
      <c r="EB447" s="44"/>
      <c r="EC447" s="44"/>
      <c r="ED447" s="44"/>
      <c r="EE447" s="44"/>
      <c r="EF447" s="44"/>
      <c r="EG447" s="44"/>
      <c r="EH447" s="44"/>
      <c r="EI447" s="44"/>
      <c r="EJ447" s="44"/>
      <c r="EK447" s="44"/>
      <c r="EL447" s="44"/>
      <c r="EM447" s="44"/>
      <c r="EN447" s="44"/>
      <c r="EO447" s="44"/>
      <c r="EP447" s="44"/>
      <c r="EQ447" s="44"/>
      <c r="ER447" s="44"/>
      <c r="ES447" s="44"/>
      <c r="ET447" s="44"/>
      <c r="EU447" s="44"/>
      <c r="EV447" s="44"/>
      <c r="EW447" s="44"/>
      <c r="EX447" s="44"/>
      <c r="EY447" s="44"/>
      <c r="EZ447" s="44"/>
      <c r="FA447" s="44"/>
      <c r="FB447" s="44"/>
      <c r="FC447" s="44"/>
      <c r="FD447" s="44"/>
      <c r="FE447" s="44"/>
      <c r="FF447" s="44"/>
      <c r="FG447" s="44"/>
      <c r="FH447" s="44"/>
      <c r="FI447" s="44"/>
      <c r="FJ447" s="44"/>
      <c r="FK447" s="44"/>
      <c r="FL447" s="44"/>
      <c r="FM447" s="44"/>
      <c r="FN447" s="44"/>
      <c r="FO447" s="44"/>
      <c r="FP447" s="44"/>
      <c r="FQ447" s="44"/>
      <c r="FR447" s="44"/>
      <c r="FS447" s="44"/>
      <c r="FT447" s="44"/>
      <c r="FU447" s="44"/>
      <c r="FV447" s="44"/>
      <c r="FW447" s="44"/>
      <c r="FX447" s="44"/>
      <c r="FY447" s="44"/>
      <c r="FZ447" s="44"/>
      <c r="GA447" s="44"/>
      <c r="GB447" s="44"/>
      <c r="GC447" s="44"/>
      <c r="GD447" s="44"/>
      <c r="GE447" s="44"/>
      <c r="GF447" s="44"/>
      <c r="GG447" s="44"/>
      <c r="GH447" s="44"/>
      <c r="GI447" s="44"/>
      <c r="GJ447" s="44"/>
      <c r="GK447" s="44"/>
      <c r="GL447" s="44"/>
      <c r="GM447" s="44"/>
      <c r="GN447" s="44"/>
      <c r="GO447" s="44"/>
      <c r="GP447" s="44"/>
      <c r="GQ447" s="44"/>
      <c r="GR447" s="44"/>
      <c r="GS447" s="44"/>
      <c r="GT447" s="44"/>
      <c r="GU447" s="44"/>
      <c r="GV447" s="44"/>
      <c r="GW447" s="44"/>
      <c r="GX447" s="44"/>
      <c r="GY447" s="44"/>
      <c r="GZ447" s="44"/>
      <c r="HA447" s="44"/>
      <c r="HB447" s="44"/>
      <c r="HC447" s="44"/>
      <c r="HD447" s="44"/>
      <c r="HE447" s="44"/>
      <c r="HF447" s="44"/>
      <c r="HG447" s="44"/>
      <c r="HH447" s="44"/>
      <c r="HI447" s="44"/>
      <c r="HJ447" s="44"/>
      <c r="HK447" s="44"/>
      <c r="HL447" s="44"/>
      <c r="HM447" s="44"/>
      <c r="HN447" s="44"/>
      <c r="HO447" s="44"/>
      <c r="HP447" s="44"/>
      <c r="HQ447" s="44"/>
      <c r="HR447" s="44"/>
      <c r="HS447" s="44"/>
      <c r="HT447" s="44"/>
      <c r="HU447" s="44"/>
      <c r="HV447" s="44"/>
      <c r="HW447" s="44"/>
      <c r="HX447" s="44"/>
      <c r="HY447" s="44"/>
      <c r="HZ447" s="44"/>
      <c r="IA447" s="44"/>
      <c r="IB447" s="44"/>
      <c r="IC447" s="44"/>
      <c r="ID447" s="44"/>
      <c r="IE447" s="44"/>
      <c r="IF447" s="44"/>
      <c r="IG447" s="44"/>
      <c r="IH447" s="44"/>
      <c r="II447" s="44"/>
      <c r="IJ447" s="44"/>
      <c r="IK447" s="44"/>
      <c r="IL447" s="44"/>
      <c r="IM447" s="44"/>
      <c r="IN447" s="44"/>
      <c r="IO447" s="44"/>
      <c r="IP447" s="44"/>
      <c r="IQ447" s="44"/>
      <c r="IR447" s="44"/>
      <c r="IS447" s="44"/>
      <c r="IT447" s="44"/>
      <c r="IU447" s="44"/>
      <c r="IV447" s="44"/>
      <c r="IW447" s="44"/>
    </row>
    <row r="448" spans="1:257" s="3" customFormat="1" ht="11.1" customHeight="1" x14ac:dyDescent="0.2">
      <c r="A448" s="45" t="s">
        <v>51</v>
      </c>
      <c r="B448" s="45"/>
      <c r="D448" s="6" t="s">
        <v>608</v>
      </c>
      <c r="E448" s="6"/>
      <c r="F448" s="6"/>
      <c r="G448" s="6"/>
      <c r="H448" s="114"/>
      <c r="I448" s="6"/>
      <c r="J448" s="3" t="s">
        <v>313</v>
      </c>
      <c r="L448" s="2"/>
      <c r="O448" s="26"/>
    </row>
    <row r="449" spans="1:15" ht="11.1" customHeight="1" x14ac:dyDescent="0.2">
      <c r="A449" s="47" t="s">
        <v>310</v>
      </c>
      <c r="B449" s="47" t="s">
        <v>310</v>
      </c>
      <c r="C449" s="8" t="s">
        <v>609</v>
      </c>
      <c r="D449" s="16">
        <v>48</v>
      </c>
      <c r="E449" s="16"/>
      <c r="F449" s="16">
        <f>SUM(D449:E449)</f>
        <v>48</v>
      </c>
      <c r="G449" s="16">
        <v>48</v>
      </c>
      <c r="H449" s="113">
        <f t="shared" si="54"/>
        <v>1</v>
      </c>
      <c r="I449" s="12" t="s">
        <v>351</v>
      </c>
      <c r="J449" s="12">
        <v>48450</v>
      </c>
      <c r="K449" s="12"/>
      <c r="O449" s="26"/>
    </row>
    <row r="450" spans="1:15" ht="11.1" customHeight="1" x14ac:dyDescent="0.2">
      <c r="A450" s="47" t="s">
        <v>310</v>
      </c>
      <c r="B450" s="47"/>
      <c r="C450" s="7" t="s">
        <v>205</v>
      </c>
      <c r="D450" s="16">
        <v>0</v>
      </c>
      <c r="E450" s="16"/>
      <c r="F450" s="16">
        <f t="shared" ref="F450:F466" si="67">SUM(D450:E450)</f>
        <v>0</v>
      </c>
      <c r="G450" s="16"/>
      <c r="H450" s="113"/>
      <c r="I450" s="12" t="s">
        <v>351</v>
      </c>
      <c r="J450" s="12">
        <v>0</v>
      </c>
      <c r="K450" s="12"/>
      <c r="L450" s="12"/>
      <c r="M450" s="12"/>
      <c r="N450" s="12"/>
      <c r="O450" s="26"/>
    </row>
    <row r="451" spans="1:15" ht="11.1" customHeight="1" x14ac:dyDescent="0.2">
      <c r="A451" s="47" t="s">
        <v>310</v>
      </c>
      <c r="B451" s="47"/>
      <c r="C451" s="8" t="s">
        <v>610</v>
      </c>
      <c r="D451" s="16">
        <v>5582</v>
      </c>
      <c r="E451" s="16"/>
      <c r="F451" s="16">
        <f t="shared" si="67"/>
        <v>5582</v>
      </c>
      <c r="G451" s="16">
        <v>5582</v>
      </c>
      <c r="H451" s="113">
        <f t="shared" si="54"/>
        <v>1</v>
      </c>
      <c r="I451" s="12" t="s">
        <v>351</v>
      </c>
      <c r="J451" s="12">
        <v>5581800</v>
      </c>
      <c r="K451" s="12"/>
      <c r="O451" s="26"/>
    </row>
    <row r="452" spans="1:15" ht="11.1" customHeight="1" x14ac:dyDescent="0.2">
      <c r="A452" s="47" t="s">
        <v>310</v>
      </c>
      <c r="B452" s="47"/>
      <c r="C452" s="8" t="s">
        <v>611</v>
      </c>
      <c r="D452" s="16">
        <v>10624</v>
      </c>
      <c r="E452" s="16"/>
      <c r="F452" s="16">
        <f t="shared" si="67"/>
        <v>10624</v>
      </c>
      <c r="G452" s="16">
        <v>10624</v>
      </c>
      <c r="H452" s="113">
        <f t="shared" si="54"/>
        <v>1</v>
      </c>
      <c r="I452" s="12" t="s">
        <v>351</v>
      </c>
      <c r="J452" s="12">
        <v>10624000</v>
      </c>
      <c r="K452" s="12"/>
      <c r="O452" s="26"/>
    </row>
    <row r="453" spans="1:15" ht="11.1" customHeight="1" x14ac:dyDescent="0.2">
      <c r="A453" s="47" t="s">
        <v>310</v>
      </c>
      <c r="B453" s="47"/>
      <c r="C453" s="8" t="s">
        <v>612</v>
      </c>
      <c r="D453" s="16">
        <v>100</v>
      </c>
      <c r="E453" s="16"/>
      <c r="F453" s="16">
        <f t="shared" si="67"/>
        <v>100</v>
      </c>
      <c r="G453" s="16">
        <v>100</v>
      </c>
      <c r="H453" s="113">
        <f t="shared" si="54"/>
        <v>1</v>
      </c>
      <c r="I453" s="12" t="s">
        <v>351</v>
      </c>
      <c r="J453" s="12">
        <v>100000</v>
      </c>
      <c r="K453" s="12"/>
      <c r="O453" s="26"/>
    </row>
    <row r="454" spans="1:15" ht="11.1" customHeight="1" x14ac:dyDescent="0.2">
      <c r="A454" s="47" t="s">
        <v>310</v>
      </c>
      <c r="B454" s="47"/>
      <c r="C454" s="8" t="s">
        <v>613</v>
      </c>
      <c r="D454" s="16">
        <v>4177</v>
      </c>
      <c r="E454" s="16">
        <v>147</v>
      </c>
      <c r="F454" s="16">
        <f t="shared" si="67"/>
        <v>4324</v>
      </c>
      <c r="G454" s="16">
        <v>4324</v>
      </c>
      <c r="H454" s="113">
        <f t="shared" si="54"/>
        <v>1</v>
      </c>
      <c r="I454" s="12" t="s">
        <v>351</v>
      </c>
      <c r="J454" s="12">
        <v>4176800</v>
      </c>
      <c r="K454" s="12"/>
      <c r="O454" s="26"/>
    </row>
    <row r="455" spans="1:15" ht="11.1" customHeight="1" x14ac:dyDescent="0.2">
      <c r="A455" s="47" t="s">
        <v>310</v>
      </c>
      <c r="B455" s="47"/>
      <c r="C455" s="8" t="s">
        <v>614</v>
      </c>
      <c r="D455" s="16">
        <v>8000</v>
      </c>
      <c r="E455" s="16"/>
      <c r="F455" s="16">
        <f t="shared" si="67"/>
        <v>8000</v>
      </c>
      <c r="G455" s="16">
        <v>8000</v>
      </c>
      <c r="H455" s="113">
        <f t="shared" si="54"/>
        <v>1</v>
      </c>
      <c r="I455" s="12" t="s">
        <v>351</v>
      </c>
      <c r="J455" s="12">
        <v>8000000</v>
      </c>
      <c r="K455" s="12"/>
      <c r="O455" s="12"/>
    </row>
    <row r="456" spans="1:15" ht="11.1" customHeight="1" x14ac:dyDescent="0.2">
      <c r="A456" s="47" t="s">
        <v>517</v>
      </c>
      <c r="B456" s="47" t="s">
        <v>517</v>
      </c>
      <c r="C456" s="8" t="s">
        <v>615</v>
      </c>
      <c r="D456" s="16">
        <v>10166</v>
      </c>
      <c r="E456" s="16"/>
      <c r="F456" s="16">
        <f t="shared" si="67"/>
        <v>10166</v>
      </c>
      <c r="G456" s="16">
        <v>10166</v>
      </c>
      <c r="H456" s="113">
        <f t="shared" si="54"/>
        <v>1</v>
      </c>
      <c r="I456" s="12" t="s">
        <v>351</v>
      </c>
      <c r="J456" s="12">
        <v>10165523</v>
      </c>
      <c r="K456" s="12"/>
      <c r="O456" s="26"/>
    </row>
    <row r="457" spans="1:15" ht="11.1" customHeight="1" x14ac:dyDescent="0.2">
      <c r="A457" s="47" t="s">
        <v>518</v>
      </c>
      <c r="B457" s="47"/>
      <c r="C457" s="8" t="s">
        <v>648</v>
      </c>
      <c r="D457" s="16">
        <v>0</v>
      </c>
      <c r="E457" s="16">
        <v>292</v>
      </c>
      <c r="F457" s="16">
        <f t="shared" si="67"/>
        <v>292</v>
      </c>
      <c r="G457" s="16">
        <v>292</v>
      </c>
      <c r="H457" s="113">
        <f t="shared" si="54"/>
        <v>1</v>
      </c>
      <c r="I457" s="12" t="s">
        <v>351</v>
      </c>
      <c r="J457" s="12"/>
      <c r="K457" s="12"/>
      <c r="O457" s="26"/>
    </row>
    <row r="458" spans="1:15" ht="11.1" customHeight="1" x14ac:dyDescent="0.2">
      <c r="A458" s="47" t="s">
        <v>518</v>
      </c>
      <c r="B458" s="47"/>
      <c r="C458" s="8" t="s">
        <v>647</v>
      </c>
      <c r="D458" s="16">
        <v>0</v>
      </c>
      <c r="E458" s="16">
        <v>272</v>
      </c>
      <c r="F458" s="16">
        <f t="shared" si="67"/>
        <v>272</v>
      </c>
      <c r="G458" s="16">
        <v>272</v>
      </c>
      <c r="H458" s="113">
        <f t="shared" si="54"/>
        <v>1</v>
      </c>
      <c r="I458" s="12" t="s">
        <v>351</v>
      </c>
      <c r="J458" s="12"/>
      <c r="K458" s="12"/>
      <c r="O458" s="26"/>
    </row>
    <row r="459" spans="1:15" ht="11.1" customHeight="1" x14ac:dyDescent="0.2">
      <c r="A459" s="47" t="s">
        <v>518</v>
      </c>
      <c r="B459" s="47" t="s">
        <v>518</v>
      </c>
      <c r="C459" s="9" t="s">
        <v>617</v>
      </c>
      <c r="D459" s="16">
        <v>36</v>
      </c>
      <c r="E459" s="16">
        <v>2</v>
      </c>
      <c r="F459" s="16">
        <f>SUM(D459:E459)</f>
        <v>38</v>
      </c>
      <c r="G459" s="16">
        <v>38</v>
      </c>
      <c r="H459" s="113">
        <f t="shared" si="54"/>
        <v>1</v>
      </c>
      <c r="I459" s="12" t="s">
        <v>351</v>
      </c>
      <c r="J459" s="12">
        <v>36480</v>
      </c>
      <c r="K459" s="12"/>
      <c r="O459" s="26"/>
    </row>
    <row r="460" spans="1:15" ht="11.1" customHeight="1" x14ac:dyDescent="0.2">
      <c r="A460" s="47" t="s">
        <v>376</v>
      </c>
      <c r="B460" s="47" t="s">
        <v>376</v>
      </c>
      <c r="C460" s="9" t="s">
        <v>618</v>
      </c>
      <c r="D460" s="16">
        <v>2600</v>
      </c>
      <c r="E460" s="16">
        <v>43</v>
      </c>
      <c r="F460" s="16">
        <f t="shared" si="67"/>
        <v>2643</v>
      </c>
      <c r="G460" s="16">
        <v>2643</v>
      </c>
      <c r="H460" s="113">
        <f t="shared" si="54"/>
        <v>1</v>
      </c>
      <c r="I460" s="12" t="s">
        <v>351</v>
      </c>
      <c r="J460" s="12">
        <v>2599660</v>
      </c>
      <c r="K460" s="12"/>
      <c r="O460" s="26"/>
    </row>
    <row r="461" spans="1:15" ht="11.1" customHeight="1" x14ac:dyDescent="0.2">
      <c r="A461" s="47" t="s">
        <v>331</v>
      </c>
      <c r="B461" s="47" t="s">
        <v>331</v>
      </c>
      <c r="C461" s="9" t="s">
        <v>475</v>
      </c>
      <c r="D461" s="16">
        <v>0</v>
      </c>
      <c r="E461" s="16">
        <v>1727</v>
      </c>
      <c r="F461" s="16">
        <f>SUM(D461:E461)</f>
        <v>1727</v>
      </c>
      <c r="G461" s="16">
        <v>1727</v>
      </c>
      <c r="H461" s="113">
        <f t="shared" si="54"/>
        <v>1</v>
      </c>
      <c r="I461" s="12" t="s">
        <v>351</v>
      </c>
      <c r="J461" s="12"/>
      <c r="K461" s="12"/>
      <c r="O461" s="26"/>
    </row>
    <row r="462" spans="1:15" ht="11.1" customHeight="1" x14ac:dyDescent="0.2">
      <c r="A462" s="47" t="s">
        <v>331</v>
      </c>
      <c r="B462" s="47"/>
      <c r="C462" s="9" t="s">
        <v>525</v>
      </c>
      <c r="D462" s="16">
        <v>0</v>
      </c>
      <c r="E462" s="16"/>
      <c r="F462" s="16">
        <f t="shared" si="67"/>
        <v>0</v>
      </c>
      <c r="G462" s="16"/>
      <c r="H462" s="113"/>
      <c r="I462" s="12" t="s">
        <v>351</v>
      </c>
      <c r="J462" s="12"/>
      <c r="K462" s="12"/>
      <c r="O462" s="26"/>
    </row>
    <row r="463" spans="1:15" ht="11.1" customHeight="1" x14ac:dyDescent="0.2">
      <c r="A463" s="47" t="s">
        <v>331</v>
      </c>
      <c r="B463" s="47"/>
      <c r="C463" s="9" t="s">
        <v>649</v>
      </c>
      <c r="D463" s="16">
        <v>0</v>
      </c>
      <c r="E463" s="16">
        <v>2897</v>
      </c>
      <c r="F463" s="16">
        <f t="shared" si="67"/>
        <v>2897</v>
      </c>
      <c r="G463" s="16">
        <v>2897</v>
      </c>
      <c r="H463" s="113">
        <f t="shared" ref="H463:H467" si="68">G463/F463</f>
        <v>1</v>
      </c>
      <c r="I463" s="12" t="s">
        <v>351</v>
      </c>
      <c r="J463" s="12"/>
      <c r="K463" s="12"/>
      <c r="O463" s="26"/>
    </row>
    <row r="464" spans="1:15" ht="11.1" customHeight="1" x14ac:dyDescent="0.2">
      <c r="A464" s="47" t="s">
        <v>331</v>
      </c>
      <c r="B464" s="47"/>
      <c r="C464" s="9" t="s">
        <v>332</v>
      </c>
      <c r="D464" s="16">
        <v>0</v>
      </c>
      <c r="E464" s="16">
        <v>12896</v>
      </c>
      <c r="F464" s="16">
        <f t="shared" si="67"/>
        <v>12896</v>
      </c>
      <c r="G464" s="16">
        <v>12896</v>
      </c>
      <c r="H464" s="113">
        <f t="shared" si="68"/>
        <v>1</v>
      </c>
      <c r="I464" s="12" t="s">
        <v>351</v>
      </c>
      <c r="J464" s="12"/>
      <c r="K464" s="12"/>
      <c r="O464" s="26"/>
    </row>
    <row r="465" spans="1:257" ht="11.1" customHeight="1" x14ac:dyDescent="0.2">
      <c r="A465" s="47" t="s">
        <v>650</v>
      </c>
      <c r="B465" s="47"/>
      <c r="C465" s="9" t="s">
        <v>651</v>
      </c>
      <c r="D465" s="16">
        <v>0</v>
      </c>
      <c r="E465" s="16">
        <v>2391</v>
      </c>
      <c r="F465" s="16">
        <f t="shared" si="67"/>
        <v>2391</v>
      </c>
      <c r="G465" s="16">
        <v>2391</v>
      </c>
      <c r="H465" s="113">
        <f t="shared" si="68"/>
        <v>1</v>
      </c>
      <c r="I465" s="12" t="s">
        <v>351</v>
      </c>
      <c r="J465" s="12"/>
      <c r="K465" s="12"/>
      <c r="O465" s="26"/>
    </row>
    <row r="466" spans="1:257" ht="11.1" customHeight="1" x14ac:dyDescent="0.2">
      <c r="A466" s="47" t="s">
        <v>448</v>
      </c>
      <c r="B466" s="47" t="s">
        <v>448</v>
      </c>
      <c r="C466" s="9" t="s">
        <v>734</v>
      </c>
      <c r="D466" s="16">
        <v>0</v>
      </c>
      <c r="E466" s="9">
        <v>1677</v>
      </c>
      <c r="F466" s="16">
        <f t="shared" si="67"/>
        <v>1677</v>
      </c>
      <c r="G466" s="9">
        <v>1677</v>
      </c>
      <c r="H466" s="113">
        <f t="shared" si="68"/>
        <v>1</v>
      </c>
      <c r="I466" s="12" t="s">
        <v>351</v>
      </c>
      <c r="J466" s="12"/>
      <c r="K466" s="12"/>
      <c r="O466" s="26"/>
    </row>
    <row r="467" spans="1:257" s="3" customFormat="1" ht="11.1" customHeight="1" x14ac:dyDescent="0.2">
      <c r="A467" s="14"/>
      <c r="B467" s="14"/>
      <c r="C467" s="14" t="s">
        <v>63</v>
      </c>
      <c r="D467" s="14">
        <f>SUM(D449:D466)</f>
        <v>41333</v>
      </c>
      <c r="E467" s="14">
        <f>SUM(E449:E466)</f>
        <v>22344</v>
      </c>
      <c r="F467" s="14">
        <f>SUM(F449:F466)</f>
        <v>63677</v>
      </c>
      <c r="G467" s="14">
        <f>SUM(G449:G466)</f>
        <v>63677</v>
      </c>
      <c r="H467" s="113">
        <f t="shared" si="68"/>
        <v>1</v>
      </c>
      <c r="I467" s="92"/>
      <c r="J467" s="14">
        <f>SUM(J449:J464)</f>
        <v>41332713</v>
      </c>
      <c r="K467" s="6"/>
      <c r="O467" s="26"/>
    </row>
    <row r="468" spans="1:257" s="3" customFormat="1" ht="11.1" customHeight="1" x14ac:dyDescent="0.2">
      <c r="A468" s="6"/>
      <c r="B468" s="6"/>
      <c r="C468" s="6"/>
      <c r="D468" s="6"/>
      <c r="E468" s="6" t="s">
        <v>605</v>
      </c>
      <c r="F468" s="6"/>
      <c r="G468" s="6"/>
      <c r="H468" s="114"/>
      <c r="I468" s="6"/>
      <c r="J468" s="6"/>
      <c r="K468" s="6"/>
      <c r="O468" s="26"/>
    </row>
    <row r="469" spans="1:257" s="3" customFormat="1" ht="11.1" customHeight="1" x14ac:dyDescent="0.2">
      <c r="A469" s="6"/>
      <c r="B469" s="6"/>
      <c r="C469" s="6"/>
      <c r="D469" s="6"/>
      <c r="E469" s="6"/>
      <c r="F469" s="6"/>
      <c r="G469" s="6"/>
      <c r="H469" s="114"/>
      <c r="I469" s="6"/>
      <c r="J469" s="6"/>
      <c r="K469" s="6"/>
      <c r="O469" s="26"/>
    </row>
    <row r="470" spans="1:257" s="3" customFormat="1" ht="11.1" customHeight="1" x14ac:dyDescent="0.2">
      <c r="A470" s="6" t="s">
        <v>674</v>
      </c>
      <c r="B470" s="6"/>
      <c r="C470" s="6"/>
      <c r="D470" s="6"/>
      <c r="E470" s="6"/>
      <c r="F470" s="6"/>
      <c r="G470" s="6"/>
      <c r="H470" s="114"/>
      <c r="I470" s="6"/>
      <c r="J470" s="6"/>
      <c r="K470" s="6"/>
      <c r="O470" s="26"/>
    </row>
    <row r="471" spans="1:257" s="3" customFormat="1" ht="12.45" customHeight="1" x14ac:dyDescent="0.2">
      <c r="A471" s="44" t="s">
        <v>248</v>
      </c>
      <c r="B471" s="44"/>
      <c r="C471" s="44"/>
      <c r="D471" s="44"/>
      <c r="E471" s="44"/>
      <c r="F471" s="44"/>
      <c r="G471" s="44"/>
      <c r="H471" s="11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  <c r="AA471" s="44"/>
      <c r="AB471" s="44"/>
      <c r="AC471" s="44"/>
      <c r="AD471" s="44"/>
      <c r="AE471" s="44"/>
      <c r="AF471" s="44"/>
      <c r="AG471" s="44"/>
      <c r="AH471" s="44"/>
      <c r="AI471" s="44"/>
      <c r="AJ471" s="44"/>
      <c r="AK471" s="44"/>
      <c r="AL471" s="44"/>
      <c r="AM471" s="44"/>
      <c r="AN471" s="44"/>
      <c r="AO471" s="44"/>
      <c r="AP471" s="44"/>
      <c r="AQ471" s="44"/>
      <c r="AR471" s="44"/>
      <c r="AS471" s="44"/>
      <c r="AT471" s="44"/>
      <c r="AU471" s="44"/>
      <c r="AV471" s="44"/>
      <c r="AW471" s="44"/>
      <c r="AX471" s="44"/>
      <c r="AY471" s="44"/>
      <c r="AZ471" s="44"/>
      <c r="BA471" s="44"/>
      <c r="BB471" s="44"/>
      <c r="BC471" s="44"/>
      <c r="BD471" s="44"/>
      <c r="BE471" s="44"/>
      <c r="BF471" s="44"/>
      <c r="BG471" s="44"/>
      <c r="BH471" s="44"/>
      <c r="BI471" s="44"/>
      <c r="BJ471" s="44"/>
      <c r="BK471" s="44"/>
      <c r="BL471" s="44"/>
      <c r="BM471" s="44"/>
      <c r="BN471" s="44"/>
      <c r="BO471" s="44"/>
      <c r="BP471" s="44"/>
      <c r="BQ471" s="44"/>
      <c r="BR471" s="44"/>
      <c r="BS471" s="44"/>
      <c r="BT471" s="44"/>
      <c r="BU471" s="44"/>
      <c r="BV471" s="44"/>
      <c r="BW471" s="44"/>
      <c r="BX471" s="44"/>
      <c r="BY471" s="44"/>
      <c r="BZ471" s="44"/>
      <c r="CA471" s="44"/>
      <c r="CB471" s="44"/>
      <c r="CC471" s="44"/>
      <c r="CD471" s="44"/>
      <c r="CE471" s="44"/>
      <c r="CF471" s="44"/>
      <c r="CG471" s="44"/>
      <c r="CH471" s="44"/>
      <c r="CI471" s="44"/>
      <c r="CJ471" s="44"/>
      <c r="CK471" s="44"/>
      <c r="CL471" s="44"/>
      <c r="CM471" s="44"/>
      <c r="CN471" s="44"/>
      <c r="CO471" s="44"/>
      <c r="CP471" s="44"/>
      <c r="CQ471" s="44"/>
      <c r="CR471" s="44"/>
      <c r="CS471" s="44"/>
      <c r="CT471" s="44"/>
      <c r="CU471" s="44"/>
      <c r="CV471" s="44"/>
      <c r="CW471" s="44"/>
      <c r="CX471" s="44"/>
      <c r="CY471" s="44"/>
      <c r="CZ471" s="44"/>
      <c r="DA471" s="44"/>
      <c r="DB471" s="44"/>
      <c r="DC471" s="44"/>
      <c r="DD471" s="44"/>
      <c r="DE471" s="44"/>
      <c r="DF471" s="44"/>
      <c r="DG471" s="44"/>
      <c r="DH471" s="44"/>
      <c r="DI471" s="44"/>
      <c r="DJ471" s="44"/>
      <c r="DK471" s="44"/>
      <c r="DL471" s="44"/>
      <c r="DM471" s="44"/>
      <c r="DN471" s="44"/>
      <c r="DO471" s="44"/>
      <c r="DP471" s="44"/>
      <c r="DQ471" s="44"/>
      <c r="DR471" s="44"/>
      <c r="DS471" s="44"/>
      <c r="DT471" s="44"/>
      <c r="DU471" s="44"/>
      <c r="DV471" s="44"/>
      <c r="DW471" s="44"/>
      <c r="DX471" s="44"/>
      <c r="DY471" s="44"/>
      <c r="DZ471" s="44"/>
      <c r="EA471" s="44"/>
      <c r="EB471" s="44"/>
      <c r="EC471" s="44"/>
      <c r="ED471" s="44"/>
      <c r="EE471" s="44"/>
      <c r="EF471" s="44"/>
      <c r="EG471" s="44"/>
      <c r="EH471" s="44"/>
      <c r="EI471" s="44"/>
      <c r="EJ471" s="44"/>
      <c r="EK471" s="44"/>
      <c r="EL471" s="44"/>
      <c r="EM471" s="44"/>
      <c r="EN471" s="44"/>
      <c r="EO471" s="44"/>
      <c r="EP471" s="44"/>
      <c r="EQ471" s="44"/>
      <c r="ER471" s="44"/>
      <c r="ES471" s="44"/>
      <c r="ET471" s="44"/>
      <c r="EU471" s="44"/>
      <c r="EV471" s="44"/>
      <c r="EW471" s="44"/>
      <c r="EX471" s="44"/>
      <c r="EY471" s="44"/>
      <c r="EZ471" s="44"/>
      <c r="FA471" s="44"/>
      <c r="FB471" s="44"/>
      <c r="FC471" s="44"/>
      <c r="FD471" s="44"/>
      <c r="FE471" s="44"/>
      <c r="FF471" s="44"/>
      <c r="FG471" s="44"/>
      <c r="FH471" s="44"/>
      <c r="FI471" s="44"/>
      <c r="FJ471" s="44"/>
      <c r="FK471" s="44"/>
      <c r="FL471" s="44"/>
      <c r="FM471" s="44"/>
      <c r="FN471" s="44"/>
      <c r="FO471" s="44"/>
      <c r="FP471" s="44"/>
      <c r="FQ471" s="44"/>
      <c r="FR471" s="44"/>
      <c r="FS471" s="44"/>
      <c r="FT471" s="44"/>
      <c r="FU471" s="44"/>
      <c r="FV471" s="44"/>
      <c r="FW471" s="44"/>
      <c r="FX471" s="44"/>
      <c r="FY471" s="44"/>
      <c r="FZ471" s="44"/>
      <c r="GA471" s="44"/>
      <c r="GB471" s="44"/>
      <c r="GC471" s="44"/>
      <c r="GD471" s="44"/>
      <c r="GE471" s="44"/>
      <c r="GF471" s="44"/>
      <c r="GG471" s="44"/>
      <c r="GH471" s="44"/>
      <c r="GI471" s="44"/>
      <c r="GJ471" s="44"/>
      <c r="GK471" s="44"/>
      <c r="GL471" s="44"/>
      <c r="GM471" s="44"/>
      <c r="GN471" s="44"/>
      <c r="GO471" s="44"/>
      <c r="GP471" s="44"/>
      <c r="GQ471" s="44"/>
      <c r="GR471" s="44"/>
      <c r="GS471" s="44"/>
      <c r="GT471" s="44"/>
      <c r="GU471" s="44"/>
      <c r="GV471" s="44"/>
      <c r="GW471" s="44"/>
      <c r="GX471" s="44"/>
      <c r="GY471" s="44"/>
      <c r="GZ471" s="44"/>
      <c r="HA471" s="44"/>
      <c r="HB471" s="44"/>
      <c r="HC471" s="44"/>
      <c r="HD471" s="44"/>
      <c r="HE471" s="44"/>
      <c r="HF471" s="44"/>
      <c r="HG471" s="44"/>
      <c r="HH471" s="44"/>
      <c r="HI471" s="44"/>
      <c r="HJ471" s="44"/>
      <c r="HK471" s="44"/>
      <c r="HL471" s="44"/>
      <c r="HM471" s="44"/>
      <c r="HN471" s="44"/>
      <c r="HO471" s="44"/>
      <c r="HP471" s="44"/>
      <c r="HQ471" s="44"/>
      <c r="HR471" s="44"/>
      <c r="HS471" s="44"/>
      <c r="HT471" s="44"/>
      <c r="HU471" s="44"/>
      <c r="HV471" s="44"/>
      <c r="HW471" s="44"/>
      <c r="HX471" s="44"/>
      <c r="HY471" s="44"/>
      <c r="HZ471" s="44"/>
      <c r="IA471" s="44"/>
      <c r="IB471" s="44"/>
      <c r="IC471" s="44"/>
      <c r="ID471" s="44"/>
      <c r="IE471" s="44"/>
      <c r="IF471" s="44"/>
      <c r="IG471" s="44"/>
      <c r="IH471" s="44"/>
      <c r="II471" s="44"/>
      <c r="IJ471" s="44"/>
      <c r="IK471" s="44"/>
      <c r="IL471" s="44"/>
      <c r="IM471" s="44"/>
      <c r="IN471" s="44"/>
      <c r="IO471" s="44"/>
      <c r="IP471" s="44"/>
      <c r="IQ471" s="44"/>
      <c r="IR471" s="44"/>
      <c r="IS471" s="44"/>
      <c r="IT471" s="44"/>
      <c r="IU471" s="44"/>
      <c r="IV471" s="44"/>
      <c r="IW471" s="44"/>
    </row>
    <row r="472" spans="1:257" s="3" customFormat="1" ht="11.1" customHeight="1" x14ac:dyDescent="0.2">
      <c r="A472" s="45" t="s">
        <v>51</v>
      </c>
      <c r="B472" s="45"/>
      <c r="D472" s="6"/>
      <c r="E472" s="6"/>
      <c r="F472" s="6"/>
      <c r="G472" s="6"/>
      <c r="H472" s="114"/>
      <c r="I472" s="6"/>
      <c r="J472" s="6"/>
      <c r="K472" s="6"/>
      <c r="O472" s="26"/>
    </row>
    <row r="473" spans="1:257" s="3" customFormat="1" ht="11.1" customHeight="1" x14ac:dyDescent="0.2">
      <c r="A473" s="47" t="s">
        <v>675</v>
      </c>
      <c r="B473" s="47"/>
      <c r="C473" s="8" t="s">
        <v>668</v>
      </c>
      <c r="D473" s="9">
        <v>0</v>
      </c>
      <c r="E473" s="9">
        <v>20000</v>
      </c>
      <c r="F473" s="9">
        <f t="shared" ref="F473" si="69">SUM(D473:E473)</f>
        <v>20000</v>
      </c>
      <c r="G473" s="9">
        <v>20000</v>
      </c>
      <c r="H473" s="113">
        <f>G473/F473</f>
        <v>1</v>
      </c>
      <c r="I473" s="12" t="s">
        <v>351</v>
      </c>
      <c r="J473" s="6"/>
      <c r="K473" s="6"/>
      <c r="O473" s="26"/>
    </row>
    <row r="474" spans="1:257" s="3" customFormat="1" ht="11.1" customHeight="1" x14ac:dyDescent="0.2">
      <c r="A474" s="48"/>
      <c r="B474" s="48"/>
      <c r="C474" s="13" t="s">
        <v>54</v>
      </c>
      <c r="D474" s="14">
        <f>SUM(D473:D473)</f>
        <v>0</v>
      </c>
      <c r="E474" s="14">
        <f>SUM(E473:E473)</f>
        <v>20000</v>
      </c>
      <c r="F474" s="14">
        <f>SUM(F473:F473)</f>
        <v>20000</v>
      </c>
      <c r="G474" s="14">
        <f>SUM(G473:G473)</f>
        <v>20000</v>
      </c>
      <c r="H474" s="113">
        <f>G474/F474</f>
        <v>1</v>
      </c>
      <c r="I474" s="6"/>
      <c r="J474" s="6"/>
      <c r="K474" s="6"/>
      <c r="O474" s="26"/>
    </row>
    <row r="475" spans="1:257" s="3" customFormat="1" ht="11.1" customHeight="1" x14ac:dyDescent="0.2">
      <c r="A475" s="6"/>
      <c r="B475" s="6"/>
      <c r="C475" s="6"/>
      <c r="D475" s="6"/>
      <c r="E475" s="6"/>
      <c r="F475" s="6"/>
      <c r="G475" s="6"/>
      <c r="H475" s="114"/>
      <c r="I475" s="6"/>
      <c r="J475" s="6"/>
      <c r="K475" s="6"/>
      <c r="O475" s="26"/>
    </row>
    <row r="476" spans="1:257" s="3" customFormat="1" ht="11.1" customHeight="1" x14ac:dyDescent="0.2">
      <c r="A476" s="6"/>
      <c r="B476" s="6"/>
      <c r="C476" s="6"/>
      <c r="D476" s="6"/>
      <c r="E476" s="6"/>
      <c r="F476" s="6"/>
      <c r="G476" s="6"/>
      <c r="H476" s="114"/>
      <c r="I476" s="6"/>
      <c r="J476" s="6"/>
      <c r="K476" s="6"/>
      <c r="O476" s="26"/>
    </row>
    <row r="477" spans="1:257" s="3" customFormat="1" ht="11.1" customHeight="1" x14ac:dyDescent="0.2">
      <c r="A477" s="6" t="s">
        <v>736</v>
      </c>
      <c r="B477" s="6"/>
      <c r="C477" s="6"/>
      <c r="D477" s="6"/>
      <c r="E477" s="6"/>
      <c r="F477" s="6"/>
      <c r="G477" s="6"/>
      <c r="H477" s="114"/>
      <c r="I477" s="6"/>
      <c r="J477" s="6"/>
      <c r="K477" s="6"/>
      <c r="O477" s="26"/>
    </row>
    <row r="478" spans="1:257" s="3" customFormat="1" ht="12.45" customHeight="1" x14ac:dyDescent="0.2">
      <c r="A478" s="44" t="s">
        <v>248</v>
      </c>
      <c r="B478" s="44"/>
      <c r="C478" s="44"/>
      <c r="D478" s="44"/>
      <c r="E478" s="44"/>
      <c r="F478" s="44"/>
      <c r="G478" s="44"/>
      <c r="H478" s="11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  <c r="AA478" s="44"/>
      <c r="AB478" s="44"/>
      <c r="AC478" s="44"/>
      <c r="AD478" s="44"/>
      <c r="AE478" s="44"/>
      <c r="AF478" s="44"/>
      <c r="AG478" s="44"/>
      <c r="AH478" s="44"/>
      <c r="AI478" s="44"/>
      <c r="AJ478" s="44"/>
      <c r="AK478" s="44"/>
      <c r="AL478" s="44"/>
      <c r="AM478" s="44"/>
      <c r="AN478" s="44"/>
      <c r="AO478" s="44"/>
      <c r="AP478" s="44"/>
      <c r="AQ478" s="44"/>
      <c r="AR478" s="44"/>
      <c r="AS478" s="44"/>
      <c r="AT478" s="44"/>
      <c r="AU478" s="44"/>
      <c r="AV478" s="44"/>
      <c r="AW478" s="44"/>
      <c r="AX478" s="44"/>
      <c r="AY478" s="44"/>
      <c r="AZ478" s="44"/>
      <c r="BA478" s="44"/>
      <c r="BB478" s="44"/>
      <c r="BC478" s="44"/>
      <c r="BD478" s="44"/>
      <c r="BE478" s="44"/>
      <c r="BF478" s="44"/>
      <c r="BG478" s="44"/>
      <c r="BH478" s="44"/>
      <c r="BI478" s="44"/>
      <c r="BJ478" s="44"/>
      <c r="BK478" s="44"/>
      <c r="BL478" s="44"/>
      <c r="BM478" s="44"/>
      <c r="BN478" s="44"/>
      <c r="BO478" s="44"/>
      <c r="BP478" s="44"/>
      <c r="BQ478" s="44"/>
      <c r="BR478" s="44"/>
      <c r="BS478" s="44"/>
      <c r="BT478" s="44"/>
      <c r="BU478" s="44"/>
      <c r="BV478" s="44"/>
      <c r="BW478" s="44"/>
      <c r="BX478" s="44"/>
      <c r="BY478" s="44"/>
      <c r="BZ478" s="44"/>
      <c r="CA478" s="44"/>
      <c r="CB478" s="44"/>
      <c r="CC478" s="44"/>
      <c r="CD478" s="44"/>
      <c r="CE478" s="44"/>
      <c r="CF478" s="44"/>
      <c r="CG478" s="44"/>
      <c r="CH478" s="44"/>
      <c r="CI478" s="44"/>
      <c r="CJ478" s="44"/>
      <c r="CK478" s="44"/>
      <c r="CL478" s="44"/>
      <c r="CM478" s="44"/>
      <c r="CN478" s="44"/>
      <c r="CO478" s="44"/>
      <c r="CP478" s="44"/>
      <c r="CQ478" s="44"/>
      <c r="CR478" s="44"/>
      <c r="CS478" s="44"/>
      <c r="CT478" s="44"/>
      <c r="CU478" s="44"/>
      <c r="CV478" s="44"/>
      <c r="CW478" s="44"/>
      <c r="CX478" s="44"/>
      <c r="CY478" s="44"/>
      <c r="CZ478" s="44"/>
      <c r="DA478" s="44"/>
      <c r="DB478" s="44"/>
      <c r="DC478" s="44"/>
      <c r="DD478" s="44"/>
      <c r="DE478" s="44"/>
      <c r="DF478" s="44"/>
      <c r="DG478" s="44"/>
      <c r="DH478" s="44"/>
      <c r="DI478" s="44"/>
      <c r="DJ478" s="44"/>
      <c r="DK478" s="44"/>
      <c r="DL478" s="44"/>
      <c r="DM478" s="44"/>
      <c r="DN478" s="44"/>
      <c r="DO478" s="44"/>
      <c r="DP478" s="44"/>
      <c r="DQ478" s="44"/>
      <c r="DR478" s="44"/>
      <c r="DS478" s="44"/>
      <c r="DT478" s="44"/>
      <c r="DU478" s="44"/>
      <c r="DV478" s="44"/>
      <c r="DW478" s="44"/>
      <c r="DX478" s="44"/>
      <c r="DY478" s="44"/>
      <c r="DZ478" s="44"/>
      <c r="EA478" s="44"/>
      <c r="EB478" s="44"/>
      <c r="EC478" s="44"/>
      <c r="ED478" s="44"/>
      <c r="EE478" s="44"/>
      <c r="EF478" s="44"/>
      <c r="EG478" s="44"/>
      <c r="EH478" s="44"/>
      <c r="EI478" s="44"/>
      <c r="EJ478" s="44"/>
      <c r="EK478" s="44"/>
      <c r="EL478" s="44"/>
      <c r="EM478" s="44"/>
      <c r="EN478" s="44"/>
      <c r="EO478" s="44"/>
      <c r="EP478" s="44"/>
      <c r="EQ478" s="44"/>
      <c r="ER478" s="44"/>
      <c r="ES478" s="44"/>
      <c r="ET478" s="44"/>
      <c r="EU478" s="44"/>
      <c r="EV478" s="44"/>
      <c r="EW478" s="44"/>
      <c r="EX478" s="44"/>
      <c r="EY478" s="44"/>
      <c r="EZ478" s="44"/>
      <c r="FA478" s="44"/>
      <c r="FB478" s="44"/>
      <c r="FC478" s="44"/>
      <c r="FD478" s="44"/>
      <c r="FE478" s="44"/>
      <c r="FF478" s="44"/>
      <c r="FG478" s="44"/>
      <c r="FH478" s="44"/>
      <c r="FI478" s="44"/>
      <c r="FJ478" s="44"/>
      <c r="FK478" s="44"/>
      <c r="FL478" s="44"/>
      <c r="FM478" s="44"/>
      <c r="FN478" s="44"/>
      <c r="FO478" s="44"/>
      <c r="FP478" s="44"/>
      <c r="FQ478" s="44"/>
      <c r="FR478" s="44"/>
      <c r="FS478" s="44"/>
      <c r="FT478" s="44"/>
      <c r="FU478" s="44"/>
      <c r="FV478" s="44"/>
      <c r="FW478" s="44"/>
      <c r="FX478" s="44"/>
      <c r="FY478" s="44"/>
      <c r="FZ478" s="44"/>
      <c r="GA478" s="44"/>
      <c r="GB478" s="44"/>
      <c r="GC478" s="44"/>
      <c r="GD478" s="44"/>
      <c r="GE478" s="44"/>
      <c r="GF478" s="44"/>
      <c r="GG478" s="44"/>
      <c r="GH478" s="44"/>
      <c r="GI478" s="44"/>
      <c r="GJ478" s="44"/>
      <c r="GK478" s="44"/>
      <c r="GL478" s="44"/>
      <c r="GM478" s="44"/>
      <c r="GN478" s="44"/>
      <c r="GO478" s="44"/>
      <c r="GP478" s="44"/>
      <c r="GQ478" s="44"/>
      <c r="GR478" s="44"/>
      <c r="GS478" s="44"/>
      <c r="GT478" s="44"/>
      <c r="GU478" s="44"/>
      <c r="GV478" s="44"/>
      <c r="GW478" s="44"/>
      <c r="GX478" s="44"/>
      <c r="GY478" s="44"/>
      <c r="GZ478" s="44"/>
      <c r="HA478" s="44"/>
      <c r="HB478" s="44"/>
      <c r="HC478" s="44"/>
      <c r="HD478" s="44"/>
      <c r="HE478" s="44"/>
      <c r="HF478" s="44"/>
      <c r="HG478" s="44"/>
      <c r="HH478" s="44"/>
      <c r="HI478" s="44"/>
      <c r="HJ478" s="44"/>
      <c r="HK478" s="44"/>
      <c r="HL478" s="44"/>
      <c r="HM478" s="44"/>
      <c r="HN478" s="44"/>
      <c r="HO478" s="44"/>
      <c r="HP478" s="44"/>
      <c r="HQ478" s="44"/>
      <c r="HR478" s="44"/>
      <c r="HS478" s="44"/>
      <c r="HT478" s="44"/>
      <c r="HU478" s="44"/>
      <c r="HV478" s="44"/>
      <c r="HW478" s="44"/>
      <c r="HX478" s="44"/>
      <c r="HY478" s="44"/>
      <c r="HZ478" s="44"/>
      <c r="IA478" s="44"/>
      <c r="IB478" s="44"/>
      <c r="IC478" s="44"/>
      <c r="ID478" s="44"/>
      <c r="IE478" s="44"/>
      <c r="IF478" s="44"/>
      <c r="IG478" s="44"/>
      <c r="IH478" s="44"/>
      <c r="II478" s="44"/>
      <c r="IJ478" s="44"/>
      <c r="IK478" s="44"/>
      <c r="IL478" s="44"/>
      <c r="IM478" s="44"/>
      <c r="IN478" s="44"/>
      <c r="IO478" s="44"/>
      <c r="IP478" s="44"/>
      <c r="IQ478" s="44"/>
      <c r="IR478" s="44"/>
      <c r="IS478" s="44"/>
      <c r="IT478" s="44"/>
      <c r="IU478" s="44"/>
      <c r="IV478" s="44"/>
      <c r="IW478" s="44"/>
    </row>
    <row r="479" spans="1:257" s="18" customFormat="1" ht="11.85" customHeight="1" x14ac:dyDescent="0.2">
      <c r="A479" s="55" t="s">
        <v>53</v>
      </c>
      <c r="B479" s="55"/>
      <c r="D479" s="19"/>
      <c r="E479" s="19"/>
      <c r="F479" s="19"/>
      <c r="G479" s="19"/>
      <c r="H479" s="114"/>
      <c r="I479" s="19"/>
      <c r="L479" s="10"/>
      <c r="O479" s="26"/>
    </row>
    <row r="480" spans="1:257" ht="11.85" customHeight="1" x14ac:dyDescent="0.2">
      <c r="A480" s="47" t="s">
        <v>238</v>
      </c>
      <c r="B480" s="47"/>
      <c r="C480" s="8" t="s">
        <v>735</v>
      </c>
      <c r="D480" s="9">
        <v>0</v>
      </c>
      <c r="E480" s="9">
        <v>15748</v>
      </c>
      <c r="F480" s="9">
        <f>SUM(D480:E480)</f>
        <v>15748</v>
      </c>
      <c r="G480" s="9"/>
      <c r="H480" s="113">
        <f t="shared" ref="H480:H483" si="70">G480/F480</f>
        <v>0</v>
      </c>
      <c r="I480" s="12" t="s">
        <v>351</v>
      </c>
      <c r="O480" s="26"/>
    </row>
    <row r="481" spans="1:257" ht="12" customHeight="1" x14ac:dyDescent="0.2">
      <c r="A481" s="47" t="s">
        <v>238</v>
      </c>
      <c r="B481" s="47"/>
      <c r="C481" s="8" t="s">
        <v>737</v>
      </c>
      <c r="D481" s="9">
        <v>0</v>
      </c>
      <c r="E481" s="9">
        <v>2779</v>
      </c>
      <c r="F481" s="9">
        <f t="shared" ref="F481:F482" si="71">SUM(D481:E481)</f>
        <v>2779</v>
      </c>
      <c r="G481" s="9"/>
      <c r="H481" s="113">
        <f t="shared" si="70"/>
        <v>0</v>
      </c>
      <c r="I481" s="12" t="s">
        <v>351</v>
      </c>
      <c r="O481" s="26"/>
    </row>
    <row r="482" spans="1:257" ht="12" customHeight="1" x14ac:dyDescent="0.2">
      <c r="A482" s="47" t="s">
        <v>355</v>
      </c>
      <c r="B482" s="47"/>
      <c r="C482" s="8" t="s">
        <v>719</v>
      </c>
      <c r="D482" s="9">
        <v>0</v>
      </c>
      <c r="E482" s="9">
        <v>5002</v>
      </c>
      <c r="F482" s="9">
        <f t="shared" si="71"/>
        <v>5002</v>
      </c>
      <c r="G482" s="9"/>
      <c r="H482" s="113">
        <f t="shared" si="70"/>
        <v>0</v>
      </c>
      <c r="I482" s="12" t="s">
        <v>351</v>
      </c>
      <c r="O482" s="26"/>
    </row>
    <row r="483" spans="1:257" s="3" customFormat="1" ht="11.85" customHeight="1" x14ac:dyDescent="0.2">
      <c r="A483" s="48"/>
      <c r="B483" s="48"/>
      <c r="C483" s="13" t="s">
        <v>86</v>
      </c>
      <c r="D483" s="14">
        <f>SUM(D480:D482)</f>
        <v>0</v>
      </c>
      <c r="E483" s="14">
        <f>SUM(E480:E482)</f>
        <v>23529</v>
      </c>
      <c r="F483" s="14">
        <f>SUM(F480:F482)</f>
        <v>23529</v>
      </c>
      <c r="G483" s="14">
        <f>SUM(G480:G482)</f>
        <v>0</v>
      </c>
      <c r="H483" s="113">
        <f t="shared" si="70"/>
        <v>0</v>
      </c>
      <c r="I483" s="6"/>
      <c r="L483" s="2"/>
      <c r="O483" s="26"/>
    </row>
    <row r="484" spans="1:257" s="3" customFormat="1" ht="11.85" customHeight="1" x14ac:dyDescent="0.2">
      <c r="A484" s="45"/>
      <c r="B484" s="45"/>
      <c r="D484" s="6"/>
      <c r="E484" s="6"/>
      <c r="F484" s="6"/>
      <c r="G484" s="6"/>
      <c r="H484" s="114"/>
      <c r="I484" s="6"/>
      <c r="L484" s="2"/>
      <c r="O484" s="26"/>
    </row>
    <row r="485" spans="1:257" s="3" customFormat="1" ht="11.1" customHeight="1" x14ac:dyDescent="0.2">
      <c r="A485" s="6"/>
      <c r="B485" s="6"/>
      <c r="C485" s="6"/>
      <c r="D485" s="6"/>
      <c r="E485" s="6"/>
      <c r="F485" s="6"/>
      <c r="G485" s="6"/>
      <c r="H485" s="114"/>
      <c r="I485" s="6"/>
      <c r="J485" s="6"/>
      <c r="K485" s="6"/>
      <c r="O485" s="26"/>
    </row>
    <row r="486" spans="1:257" s="18" customFormat="1" ht="11.85" customHeight="1" x14ac:dyDescent="0.2">
      <c r="A486" s="62" t="s">
        <v>410</v>
      </c>
      <c r="B486" s="62"/>
      <c r="C486" s="1"/>
      <c r="D486" s="19"/>
      <c r="E486" s="19"/>
      <c r="F486" s="19"/>
      <c r="G486" s="19"/>
      <c r="H486" s="114"/>
      <c r="I486" s="19"/>
      <c r="L486" s="10"/>
      <c r="O486" s="26"/>
    </row>
    <row r="487" spans="1:257" s="18" customFormat="1" ht="11.85" customHeight="1" x14ac:dyDescent="0.2">
      <c r="A487" s="44" t="s">
        <v>248</v>
      </c>
      <c r="B487" s="44"/>
      <c r="C487" s="44"/>
      <c r="D487" s="44"/>
      <c r="E487" s="44"/>
      <c r="F487" s="44"/>
      <c r="G487" s="44"/>
      <c r="H487" s="11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  <c r="AA487" s="44"/>
      <c r="AB487" s="44"/>
      <c r="AC487" s="44"/>
      <c r="AD487" s="44"/>
      <c r="AE487" s="44"/>
      <c r="AF487" s="44"/>
      <c r="AG487" s="44"/>
      <c r="AH487" s="44"/>
      <c r="AI487" s="44"/>
      <c r="AJ487" s="44"/>
      <c r="AK487" s="44"/>
      <c r="AL487" s="44"/>
      <c r="AM487" s="44"/>
      <c r="AN487" s="44"/>
      <c r="AO487" s="44"/>
      <c r="AP487" s="44"/>
      <c r="AQ487" s="44"/>
      <c r="AR487" s="44"/>
      <c r="AS487" s="44"/>
      <c r="AT487" s="44"/>
      <c r="AU487" s="44"/>
      <c r="AV487" s="44"/>
      <c r="AW487" s="44"/>
      <c r="AX487" s="44"/>
      <c r="AY487" s="44"/>
      <c r="AZ487" s="44"/>
      <c r="BA487" s="44"/>
      <c r="BB487" s="44"/>
      <c r="BC487" s="44"/>
      <c r="BD487" s="44"/>
      <c r="BE487" s="44"/>
      <c r="BF487" s="44"/>
      <c r="BG487" s="44"/>
      <c r="BH487" s="44"/>
      <c r="BI487" s="44"/>
      <c r="BJ487" s="44"/>
      <c r="BK487" s="44"/>
      <c r="BL487" s="44"/>
      <c r="BM487" s="44"/>
      <c r="BN487" s="44"/>
      <c r="BO487" s="44"/>
      <c r="BP487" s="44"/>
      <c r="BQ487" s="44"/>
      <c r="BR487" s="44"/>
      <c r="BS487" s="44"/>
      <c r="BT487" s="44"/>
      <c r="BU487" s="44"/>
      <c r="BV487" s="44"/>
      <c r="BW487" s="44"/>
      <c r="BX487" s="44"/>
      <c r="BY487" s="44"/>
      <c r="BZ487" s="44"/>
      <c r="CA487" s="44"/>
      <c r="CB487" s="44"/>
      <c r="CC487" s="44"/>
      <c r="CD487" s="44"/>
      <c r="CE487" s="44"/>
      <c r="CF487" s="44"/>
      <c r="CG487" s="44"/>
      <c r="CH487" s="44"/>
      <c r="CI487" s="44"/>
      <c r="CJ487" s="44"/>
      <c r="CK487" s="44"/>
      <c r="CL487" s="44"/>
      <c r="CM487" s="44"/>
      <c r="CN487" s="44"/>
      <c r="CO487" s="44"/>
      <c r="CP487" s="44"/>
      <c r="CQ487" s="44"/>
      <c r="CR487" s="44"/>
      <c r="CS487" s="44"/>
      <c r="CT487" s="44"/>
      <c r="CU487" s="44"/>
      <c r="CV487" s="44"/>
      <c r="CW487" s="44"/>
      <c r="CX487" s="44"/>
      <c r="CY487" s="44"/>
      <c r="CZ487" s="44"/>
      <c r="DA487" s="44"/>
      <c r="DB487" s="44"/>
      <c r="DC487" s="44"/>
      <c r="DD487" s="44"/>
      <c r="DE487" s="44"/>
      <c r="DF487" s="44"/>
      <c r="DG487" s="44"/>
      <c r="DH487" s="44"/>
      <c r="DI487" s="44"/>
      <c r="DJ487" s="44"/>
      <c r="DK487" s="44"/>
      <c r="DL487" s="44"/>
      <c r="DM487" s="44"/>
      <c r="DN487" s="44"/>
      <c r="DO487" s="44"/>
      <c r="DP487" s="44"/>
      <c r="DQ487" s="44"/>
      <c r="DR487" s="44"/>
      <c r="DS487" s="44"/>
      <c r="DT487" s="44"/>
      <c r="DU487" s="44"/>
      <c r="DV487" s="44"/>
      <c r="DW487" s="44"/>
      <c r="DX487" s="44"/>
      <c r="DY487" s="44"/>
      <c r="DZ487" s="44"/>
      <c r="EA487" s="44"/>
      <c r="EB487" s="44"/>
      <c r="EC487" s="44"/>
      <c r="ED487" s="44"/>
      <c r="EE487" s="44"/>
      <c r="EF487" s="44"/>
      <c r="EG487" s="44"/>
      <c r="EH487" s="44"/>
      <c r="EI487" s="44"/>
      <c r="EJ487" s="44"/>
      <c r="EK487" s="44"/>
      <c r="EL487" s="44"/>
      <c r="EM487" s="44"/>
      <c r="EN487" s="44"/>
      <c r="EO487" s="44"/>
      <c r="EP487" s="44"/>
      <c r="EQ487" s="44"/>
      <c r="ER487" s="44"/>
      <c r="ES487" s="44"/>
      <c r="ET487" s="44"/>
      <c r="EU487" s="44"/>
      <c r="EV487" s="44"/>
      <c r="EW487" s="44"/>
      <c r="EX487" s="44"/>
      <c r="EY487" s="44"/>
      <c r="EZ487" s="44"/>
      <c r="FA487" s="44"/>
      <c r="FB487" s="44"/>
      <c r="FC487" s="44"/>
      <c r="FD487" s="44"/>
      <c r="FE487" s="44"/>
      <c r="FF487" s="44"/>
      <c r="FG487" s="44"/>
      <c r="FH487" s="44"/>
      <c r="FI487" s="44"/>
      <c r="FJ487" s="44"/>
      <c r="FK487" s="44"/>
      <c r="FL487" s="44"/>
      <c r="FM487" s="44"/>
      <c r="FN487" s="44"/>
      <c r="FO487" s="44"/>
      <c r="FP487" s="44"/>
      <c r="FQ487" s="44"/>
      <c r="FR487" s="44"/>
      <c r="FS487" s="44"/>
      <c r="FT487" s="44"/>
      <c r="FU487" s="44"/>
      <c r="FV487" s="44"/>
      <c r="FW487" s="44"/>
      <c r="FX487" s="44"/>
      <c r="FY487" s="44"/>
      <c r="FZ487" s="44"/>
      <c r="GA487" s="44"/>
      <c r="GB487" s="44"/>
      <c r="GC487" s="44"/>
      <c r="GD487" s="44"/>
      <c r="GE487" s="44"/>
      <c r="GF487" s="44"/>
      <c r="GG487" s="44"/>
      <c r="GH487" s="44"/>
      <c r="GI487" s="44"/>
      <c r="GJ487" s="44"/>
      <c r="GK487" s="44"/>
      <c r="GL487" s="44"/>
      <c r="GM487" s="44"/>
      <c r="GN487" s="44"/>
      <c r="GO487" s="44"/>
      <c r="GP487" s="44"/>
      <c r="GQ487" s="44"/>
      <c r="GR487" s="44"/>
      <c r="GS487" s="44"/>
      <c r="GT487" s="44"/>
      <c r="GU487" s="44"/>
      <c r="GV487" s="44"/>
      <c r="GW487" s="44"/>
      <c r="GX487" s="44"/>
      <c r="GY487" s="44"/>
      <c r="GZ487" s="44"/>
      <c r="HA487" s="44"/>
      <c r="HB487" s="44"/>
      <c r="HC487" s="44"/>
      <c r="HD487" s="44"/>
      <c r="HE487" s="44"/>
      <c r="HF487" s="44"/>
      <c r="HG487" s="44"/>
      <c r="HH487" s="44"/>
      <c r="HI487" s="44"/>
      <c r="HJ487" s="44"/>
      <c r="HK487" s="44"/>
      <c r="HL487" s="44"/>
      <c r="HM487" s="44"/>
      <c r="HN487" s="44"/>
      <c r="HO487" s="44"/>
      <c r="HP487" s="44"/>
      <c r="HQ487" s="44"/>
      <c r="HR487" s="44"/>
      <c r="HS487" s="44"/>
      <c r="HT487" s="44"/>
      <c r="HU487" s="44"/>
      <c r="HV487" s="44"/>
      <c r="HW487" s="44"/>
      <c r="HX487" s="44"/>
      <c r="HY487" s="44"/>
      <c r="HZ487" s="44"/>
      <c r="IA487" s="44"/>
      <c r="IB487" s="44"/>
      <c r="IC487" s="44"/>
      <c r="ID487" s="44"/>
      <c r="IE487" s="44"/>
      <c r="IF487" s="44"/>
      <c r="IG487" s="44"/>
      <c r="IH487" s="44"/>
      <c r="II487" s="44"/>
      <c r="IJ487" s="44"/>
      <c r="IK487" s="44"/>
      <c r="IL487" s="44"/>
      <c r="IM487" s="44"/>
      <c r="IN487" s="44"/>
      <c r="IO487" s="44"/>
      <c r="IP487" s="44"/>
      <c r="IQ487" s="44"/>
      <c r="IR487" s="44"/>
      <c r="IS487" s="44"/>
      <c r="IT487" s="44"/>
      <c r="IU487" s="44"/>
      <c r="IV487" s="44"/>
      <c r="IW487" s="44"/>
    </row>
    <row r="488" spans="1:257" s="18" customFormat="1" x14ac:dyDescent="0.2">
      <c r="A488" s="55" t="s">
        <v>51</v>
      </c>
      <c r="B488" s="55"/>
      <c r="D488" s="6" t="s">
        <v>608</v>
      </c>
      <c r="E488" s="19"/>
      <c r="F488" s="19">
        <v>8999595</v>
      </c>
      <c r="G488" s="19" t="s">
        <v>605</v>
      </c>
      <c r="H488" s="114"/>
      <c r="I488" s="19"/>
      <c r="J488" s="21"/>
    </row>
    <row r="489" spans="1:257" ht="11.1" customHeight="1" x14ac:dyDescent="0.2">
      <c r="A489" s="47" t="s">
        <v>581</v>
      </c>
      <c r="B489" s="47" t="s">
        <v>361</v>
      </c>
      <c r="C489" s="9" t="s">
        <v>619</v>
      </c>
      <c r="D489" s="16">
        <v>9000</v>
      </c>
      <c r="E489" s="16">
        <v>-9000</v>
      </c>
      <c r="F489" s="16">
        <f t="shared" ref="F489:F490" si="72">SUM(D489:E489)</f>
        <v>0</v>
      </c>
      <c r="G489" s="16"/>
      <c r="H489" s="113">
        <v>0</v>
      </c>
      <c r="J489" s="12"/>
      <c r="K489" s="10" t="s">
        <v>582</v>
      </c>
      <c r="O489" s="26"/>
    </row>
    <row r="490" spans="1:257" ht="11.1" customHeight="1" x14ac:dyDescent="0.2">
      <c r="A490" s="47" t="s">
        <v>581</v>
      </c>
      <c r="B490" s="47"/>
      <c r="C490" s="9" t="s">
        <v>525</v>
      </c>
      <c r="D490" s="16">
        <v>518</v>
      </c>
      <c r="E490" s="16">
        <v>-518</v>
      </c>
      <c r="F490" s="16">
        <f t="shared" si="72"/>
        <v>0</v>
      </c>
      <c r="G490" s="16"/>
      <c r="H490" s="113">
        <v>0</v>
      </c>
      <c r="J490" s="12"/>
      <c r="K490" s="10" t="s">
        <v>582</v>
      </c>
      <c r="O490" s="26"/>
    </row>
    <row r="491" spans="1:257" s="3" customFormat="1" x14ac:dyDescent="0.2">
      <c r="A491" s="48"/>
      <c r="B491" s="48"/>
      <c r="C491" s="13" t="s">
        <v>52</v>
      </c>
      <c r="D491" s="14">
        <f>SUM(D489:D490)</f>
        <v>9518</v>
      </c>
      <c r="E491" s="14">
        <f>SUM(E489:E490)</f>
        <v>-9518</v>
      </c>
      <c r="F491" s="14">
        <f>SUM(F489:F490)</f>
        <v>0</v>
      </c>
      <c r="G491" s="14">
        <f>SUM(G489:G490)</f>
        <v>0</v>
      </c>
      <c r="H491" s="113">
        <v>0</v>
      </c>
      <c r="I491" s="6"/>
      <c r="J491" s="4"/>
    </row>
    <row r="492" spans="1:257" s="3" customFormat="1" ht="11.1" customHeight="1" x14ac:dyDescent="0.2">
      <c r="A492" s="6"/>
      <c r="B492" s="6"/>
      <c r="C492" s="6"/>
      <c r="D492" s="6">
        <v>9517595</v>
      </c>
      <c r="E492" s="6" t="s">
        <v>605</v>
      </c>
      <c r="F492" s="6"/>
      <c r="G492" s="6"/>
      <c r="H492" s="114"/>
      <c r="I492" s="6"/>
      <c r="J492" s="6"/>
      <c r="K492" s="6"/>
      <c r="O492" s="26"/>
    </row>
    <row r="493" spans="1:257" s="3" customFormat="1" ht="11.1" customHeight="1" x14ac:dyDescent="0.2">
      <c r="A493" s="6"/>
      <c r="B493" s="6"/>
      <c r="C493" s="6"/>
      <c r="D493" s="6"/>
      <c r="E493" s="6"/>
      <c r="F493" s="6"/>
      <c r="G493" s="6"/>
      <c r="H493" s="114"/>
      <c r="I493" s="6"/>
      <c r="J493" s="6"/>
      <c r="K493" s="6"/>
      <c r="O493" s="26"/>
    </row>
    <row r="494" spans="1:257" s="3" customFormat="1" ht="12.45" customHeight="1" x14ac:dyDescent="0.2">
      <c r="A494" s="44" t="s">
        <v>399</v>
      </c>
      <c r="B494" s="44"/>
      <c r="C494" s="44"/>
      <c r="D494" s="44"/>
      <c r="E494" s="44"/>
      <c r="F494" s="44"/>
      <c r="G494" s="44"/>
      <c r="H494" s="11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  <c r="AA494" s="44"/>
      <c r="AB494" s="44"/>
      <c r="AC494" s="44"/>
      <c r="AD494" s="44"/>
      <c r="AE494" s="44"/>
      <c r="AF494" s="44"/>
      <c r="AG494" s="44"/>
      <c r="AH494" s="44"/>
      <c r="AI494" s="44"/>
      <c r="AJ494" s="44"/>
      <c r="AK494" s="44"/>
      <c r="AL494" s="44"/>
      <c r="AM494" s="44"/>
      <c r="AN494" s="44"/>
      <c r="AO494" s="44"/>
      <c r="AP494" s="44"/>
      <c r="AQ494" s="44"/>
      <c r="AR494" s="44"/>
      <c r="AS494" s="44"/>
      <c r="AT494" s="44"/>
      <c r="AU494" s="44"/>
      <c r="AV494" s="44"/>
      <c r="AW494" s="44"/>
      <c r="AX494" s="44"/>
      <c r="AY494" s="44"/>
      <c r="AZ494" s="44"/>
      <c r="BA494" s="44"/>
      <c r="BB494" s="44"/>
      <c r="BC494" s="44"/>
      <c r="BD494" s="44"/>
      <c r="BE494" s="44"/>
      <c r="BF494" s="44"/>
      <c r="BG494" s="44"/>
      <c r="BH494" s="44"/>
      <c r="BI494" s="44"/>
      <c r="BJ494" s="44"/>
      <c r="BK494" s="44"/>
      <c r="BL494" s="44"/>
      <c r="BM494" s="44"/>
      <c r="BN494" s="44"/>
      <c r="BO494" s="44"/>
      <c r="BP494" s="44"/>
      <c r="BQ494" s="44"/>
      <c r="BR494" s="44"/>
      <c r="BS494" s="44"/>
      <c r="BT494" s="44"/>
      <c r="BU494" s="44"/>
      <c r="BV494" s="44"/>
      <c r="BW494" s="44"/>
      <c r="BX494" s="44"/>
      <c r="BY494" s="44"/>
      <c r="BZ494" s="44"/>
      <c r="CA494" s="44"/>
      <c r="CB494" s="44"/>
      <c r="CC494" s="44"/>
      <c r="CD494" s="44"/>
      <c r="CE494" s="44"/>
      <c r="CF494" s="44"/>
      <c r="CG494" s="44"/>
      <c r="CH494" s="44"/>
      <c r="CI494" s="44"/>
      <c r="CJ494" s="44"/>
      <c r="CK494" s="44"/>
      <c r="CL494" s="44"/>
      <c r="CM494" s="44"/>
      <c r="CN494" s="44"/>
      <c r="CO494" s="44"/>
      <c r="CP494" s="44"/>
      <c r="CQ494" s="44"/>
      <c r="CR494" s="44"/>
      <c r="CS494" s="44"/>
      <c r="CT494" s="44"/>
      <c r="CU494" s="44"/>
      <c r="CV494" s="44"/>
      <c r="CW494" s="44"/>
      <c r="CX494" s="44"/>
      <c r="CY494" s="44"/>
      <c r="CZ494" s="44"/>
      <c r="DA494" s="44"/>
      <c r="DB494" s="44"/>
      <c r="DC494" s="44"/>
      <c r="DD494" s="44"/>
      <c r="DE494" s="44"/>
      <c r="DF494" s="44"/>
      <c r="DG494" s="44"/>
      <c r="DH494" s="44"/>
      <c r="DI494" s="44"/>
      <c r="DJ494" s="44"/>
      <c r="DK494" s="44"/>
      <c r="DL494" s="44"/>
      <c r="DM494" s="44"/>
      <c r="DN494" s="44"/>
      <c r="DO494" s="44"/>
      <c r="DP494" s="44"/>
      <c r="DQ494" s="44"/>
      <c r="DR494" s="44"/>
      <c r="DS494" s="44"/>
      <c r="DT494" s="44"/>
      <c r="DU494" s="44"/>
      <c r="DV494" s="44"/>
      <c r="DW494" s="44"/>
      <c r="DX494" s="44"/>
      <c r="DY494" s="44"/>
      <c r="DZ494" s="44"/>
      <c r="EA494" s="44"/>
      <c r="EB494" s="44"/>
      <c r="EC494" s="44"/>
      <c r="ED494" s="44"/>
      <c r="EE494" s="44"/>
      <c r="EF494" s="44"/>
      <c r="EG494" s="44"/>
      <c r="EH494" s="44"/>
      <c r="EI494" s="44"/>
      <c r="EJ494" s="44"/>
      <c r="EK494" s="44"/>
      <c r="EL494" s="44"/>
      <c r="EM494" s="44"/>
      <c r="EN494" s="44"/>
      <c r="EO494" s="44"/>
      <c r="EP494" s="44"/>
      <c r="EQ494" s="44"/>
      <c r="ER494" s="44"/>
      <c r="ES494" s="44"/>
      <c r="ET494" s="44"/>
      <c r="EU494" s="44"/>
      <c r="EV494" s="44"/>
      <c r="EW494" s="44"/>
      <c r="EX494" s="44"/>
      <c r="EY494" s="44"/>
      <c r="EZ494" s="44"/>
      <c r="FA494" s="44"/>
      <c r="FB494" s="44"/>
      <c r="FC494" s="44"/>
      <c r="FD494" s="44"/>
      <c r="FE494" s="44"/>
      <c r="FF494" s="44"/>
      <c r="FG494" s="44"/>
      <c r="FH494" s="44"/>
      <c r="FI494" s="44"/>
      <c r="FJ494" s="44"/>
      <c r="FK494" s="44"/>
      <c r="FL494" s="44"/>
      <c r="FM494" s="44"/>
      <c r="FN494" s="44"/>
      <c r="FO494" s="44"/>
      <c r="FP494" s="44"/>
      <c r="FQ494" s="44"/>
      <c r="FR494" s="44"/>
      <c r="FS494" s="44"/>
      <c r="FT494" s="44"/>
      <c r="FU494" s="44"/>
      <c r="FV494" s="44"/>
      <c r="FW494" s="44"/>
      <c r="FX494" s="44"/>
      <c r="FY494" s="44"/>
      <c r="FZ494" s="44"/>
      <c r="GA494" s="44"/>
      <c r="GB494" s="44"/>
      <c r="GC494" s="44"/>
      <c r="GD494" s="44"/>
      <c r="GE494" s="44"/>
      <c r="GF494" s="44"/>
      <c r="GG494" s="44"/>
      <c r="GH494" s="44"/>
      <c r="GI494" s="44"/>
      <c r="GJ494" s="44"/>
      <c r="GK494" s="44"/>
      <c r="GL494" s="44"/>
      <c r="GM494" s="44"/>
      <c r="GN494" s="44"/>
      <c r="GO494" s="44"/>
      <c r="GP494" s="44"/>
      <c r="GQ494" s="44"/>
      <c r="GR494" s="44"/>
      <c r="GS494" s="44"/>
      <c r="GT494" s="44"/>
      <c r="GU494" s="44"/>
      <c r="GV494" s="44"/>
      <c r="GW494" s="44"/>
      <c r="GX494" s="44"/>
      <c r="GY494" s="44"/>
      <c r="GZ494" s="44"/>
      <c r="HA494" s="44"/>
      <c r="HB494" s="44"/>
      <c r="HC494" s="44"/>
      <c r="HD494" s="44"/>
      <c r="HE494" s="44"/>
      <c r="HF494" s="44"/>
      <c r="HG494" s="44"/>
      <c r="HH494" s="44"/>
      <c r="HI494" s="44"/>
      <c r="HJ494" s="44"/>
      <c r="HK494" s="44"/>
      <c r="HL494" s="44"/>
      <c r="HM494" s="44"/>
      <c r="HN494" s="44"/>
      <c r="HO494" s="44"/>
      <c r="HP494" s="44"/>
      <c r="HQ494" s="44"/>
      <c r="HR494" s="44"/>
      <c r="HS494" s="44"/>
      <c r="HT494" s="44"/>
      <c r="HU494" s="44"/>
      <c r="HV494" s="44"/>
      <c r="HW494" s="44"/>
      <c r="HX494" s="44"/>
      <c r="HY494" s="44"/>
      <c r="HZ494" s="44"/>
      <c r="IA494" s="44"/>
      <c r="IB494" s="44"/>
      <c r="IC494" s="44"/>
      <c r="ID494" s="44"/>
      <c r="IE494" s="44"/>
      <c r="IF494" s="44"/>
      <c r="IG494" s="44"/>
      <c r="IH494" s="44"/>
      <c r="II494" s="44"/>
      <c r="IJ494" s="44"/>
      <c r="IK494" s="44"/>
      <c r="IL494" s="44"/>
      <c r="IM494" s="44"/>
      <c r="IN494" s="44"/>
      <c r="IO494" s="44"/>
      <c r="IP494" s="44"/>
      <c r="IQ494" s="44"/>
      <c r="IR494" s="44"/>
      <c r="IS494" s="44"/>
      <c r="IT494" s="44"/>
      <c r="IU494" s="44"/>
      <c r="IV494" s="44"/>
      <c r="IW494" s="44"/>
    </row>
    <row r="495" spans="1:257" s="3" customFormat="1" ht="12.45" customHeight="1" x14ac:dyDescent="0.2">
      <c r="A495" s="44" t="s">
        <v>248</v>
      </c>
      <c r="B495" s="44"/>
      <c r="C495" s="44"/>
      <c r="D495" s="44"/>
      <c r="E495" s="44"/>
      <c r="F495" s="44"/>
      <c r="G495" s="44"/>
      <c r="H495" s="11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  <c r="AA495" s="44"/>
      <c r="AB495" s="44"/>
      <c r="AC495" s="44"/>
      <c r="AD495" s="44"/>
      <c r="AE495" s="44"/>
      <c r="AF495" s="44"/>
      <c r="AG495" s="44"/>
      <c r="AH495" s="44"/>
      <c r="AI495" s="44"/>
      <c r="AJ495" s="44"/>
      <c r="AK495" s="44"/>
      <c r="AL495" s="44"/>
      <c r="AM495" s="44"/>
      <c r="AN495" s="44"/>
      <c r="AO495" s="44"/>
      <c r="AP495" s="44"/>
      <c r="AQ495" s="44"/>
      <c r="AR495" s="44"/>
      <c r="AS495" s="44"/>
      <c r="AT495" s="44"/>
      <c r="AU495" s="44"/>
      <c r="AV495" s="44"/>
      <c r="AW495" s="44"/>
      <c r="AX495" s="44"/>
      <c r="AY495" s="44"/>
      <c r="AZ495" s="44"/>
      <c r="BA495" s="44"/>
      <c r="BB495" s="44"/>
      <c r="BC495" s="44"/>
      <c r="BD495" s="44"/>
      <c r="BE495" s="44"/>
      <c r="BF495" s="44"/>
      <c r="BG495" s="44"/>
      <c r="BH495" s="44"/>
      <c r="BI495" s="44"/>
      <c r="BJ495" s="44"/>
      <c r="BK495" s="44"/>
      <c r="BL495" s="44"/>
      <c r="BM495" s="44"/>
      <c r="BN495" s="44"/>
      <c r="BO495" s="44"/>
      <c r="BP495" s="44"/>
      <c r="BQ495" s="44"/>
      <c r="BR495" s="44"/>
      <c r="BS495" s="44"/>
      <c r="BT495" s="44"/>
      <c r="BU495" s="44"/>
      <c r="BV495" s="44"/>
      <c r="BW495" s="44"/>
      <c r="BX495" s="44"/>
      <c r="BY495" s="44"/>
      <c r="BZ495" s="44"/>
      <c r="CA495" s="44"/>
      <c r="CB495" s="44"/>
      <c r="CC495" s="44"/>
      <c r="CD495" s="44"/>
      <c r="CE495" s="44"/>
      <c r="CF495" s="44"/>
      <c r="CG495" s="44"/>
      <c r="CH495" s="44"/>
      <c r="CI495" s="44"/>
      <c r="CJ495" s="44"/>
      <c r="CK495" s="44"/>
      <c r="CL495" s="44"/>
      <c r="CM495" s="44"/>
      <c r="CN495" s="44"/>
      <c r="CO495" s="44"/>
      <c r="CP495" s="44"/>
      <c r="CQ495" s="44"/>
      <c r="CR495" s="44"/>
      <c r="CS495" s="44"/>
      <c r="CT495" s="44"/>
      <c r="CU495" s="44"/>
      <c r="CV495" s="44"/>
      <c r="CW495" s="44"/>
      <c r="CX495" s="44"/>
      <c r="CY495" s="44"/>
      <c r="CZ495" s="44"/>
      <c r="DA495" s="44"/>
      <c r="DB495" s="44"/>
      <c r="DC495" s="44"/>
      <c r="DD495" s="44"/>
      <c r="DE495" s="44"/>
      <c r="DF495" s="44"/>
      <c r="DG495" s="44"/>
      <c r="DH495" s="44"/>
      <c r="DI495" s="44"/>
      <c r="DJ495" s="44"/>
      <c r="DK495" s="44"/>
      <c r="DL495" s="44"/>
      <c r="DM495" s="44"/>
      <c r="DN495" s="44"/>
      <c r="DO495" s="44"/>
      <c r="DP495" s="44"/>
      <c r="DQ495" s="44"/>
      <c r="DR495" s="44"/>
      <c r="DS495" s="44"/>
      <c r="DT495" s="44"/>
      <c r="DU495" s="44"/>
      <c r="DV495" s="44"/>
      <c r="DW495" s="44"/>
      <c r="DX495" s="44"/>
      <c r="DY495" s="44"/>
      <c r="DZ495" s="44"/>
      <c r="EA495" s="44"/>
      <c r="EB495" s="44"/>
      <c r="EC495" s="44"/>
      <c r="ED495" s="44"/>
      <c r="EE495" s="44"/>
      <c r="EF495" s="44"/>
      <c r="EG495" s="44"/>
      <c r="EH495" s="44"/>
      <c r="EI495" s="44"/>
      <c r="EJ495" s="44"/>
      <c r="EK495" s="44"/>
      <c r="EL495" s="44"/>
      <c r="EM495" s="44"/>
      <c r="EN495" s="44"/>
      <c r="EO495" s="44"/>
      <c r="EP495" s="44"/>
      <c r="EQ495" s="44"/>
      <c r="ER495" s="44"/>
      <c r="ES495" s="44"/>
      <c r="ET495" s="44"/>
      <c r="EU495" s="44"/>
      <c r="EV495" s="44"/>
      <c r="EW495" s="44"/>
      <c r="EX495" s="44"/>
      <c r="EY495" s="44"/>
      <c r="EZ495" s="44"/>
      <c r="FA495" s="44"/>
      <c r="FB495" s="44"/>
      <c r="FC495" s="44"/>
      <c r="FD495" s="44"/>
      <c r="FE495" s="44"/>
      <c r="FF495" s="44"/>
      <c r="FG495" s="44"/>
      <c r="FH495" s="44"/>
      <c r="FI495" s="44"/>
      <c r="FJ495" s="44"/>
      <c r="FK495" s="44"/>
      <c r="FL495" s="44"/>
      <c r="FM495" s="44"/>
      <c r="FN495" s="44"/>
      <c r="FO495" s="44"/>
      <c r="FP495" s="44"/>
      <c r="FQ495" s="44"/>
      <c r="FR495" s="44"/>
      <c r="FS495" s="44"/>
      <c r="FT495" s="44"/>
      <c r="FU495" s="44"/>
      <c r="FV495" s="44"/>
      <c r="FW495" s="44"/>
      <c r="FX495" s="44"/>
      <c r="FY495" s="44"/>
      <c r="FZ495" s="44"/>
      <c r="GA495" s="44"/>
      <c r="GB495" s="44"/>
      <c r="GC495" s="44"/>
      <c r="GD495" s="44"/>
      <c r="GE495" s="44"/>
      <c r="GF495" s="44"/>
      <c r="GG495" s="44"/>
      <c r="GH495" s="44"/>
      <c r="GI495" s="44"/>
      <c r="GJ495" s="44"/>
      <c r="GK495" s="44"/>
      <c r="GL495" s="44"/>
      <c r="GM495" s="44"/>
      <c r="GN495" s="44"/>
      <c r="GO495" s="44"/>
      <c r="GP495" s="44"/>
      <c r="GQ495" s="44"/>
      <c r="GR495" s="44"/>
      <c r="GS495" s="44"/>
      <c r="GT495" s="44"/>
      <c r="GU495" s="44"/>
      <c r="GV495" s="44"/>
      <c r="GW495" s="44"/>
      <c r="GX495" s="44"/>
      <c r="GY495" s="44"/>
      <c r="GZ495" s="44"/>
      <c r="HA495" s="44"/>
      <c r="HB495" s="44"/>
      <c r="HC495" s="44"/>
      <c r="HD495" s="44"/>
      <c r="HE495" s="44"/>
      <c r="HF495" s="44"/>
      <c r="HG495" s="44"/>
      <c r="HH495" s="44"/>
      <c r="HI495" s="44"/>
      <c r="HJ495" s="44"/>
      <c r="HK495" s="44"/>
      <c r="HL495" s="44"/>
      <c r="HM495" s="44"/>
      <c r="HN495" s="44"/>
      <c r="HO495" s="44"/>
      <c r="HP495" s="44"/>
      <c r="HQ495" s="44"/>
      <c r="HR495" s="44"/>
      <c r="HS495" s="44"/>
      <c r="HT495" s="44"/>
      <c r="HU495" s="44"/>
      <c r="HV495" s="44"/>
      <c r="HW495" s="44"/>
      <c r="HX495" s="44"/>
      <c r="HY495" s="44"/>
      <c r="HZ495" s="44"/>
      <c r="IA495" s="44"/>
      <c r="IB495" s="44"/>
      <c r="IC495" s="44"/>
      <c r="ID495" s="44"/>
      <c r="IE495" s="44"/>
      <c r="IF495" s="44"/>
      <c r="IG495" s="44"/>
      <c r="IH495" s="44"/>
      <c r="II495" s="44"/>
      <c r="IJ495" s="44"/>
      <c r="IK495" s="44"/>
      <c r="IL495" s="44"/>
      <c r="IM495" s="44"/>
      <c r="IN495" s="44"/>
      <c r="IO495" s="44"/>
      <c r="IP495" s="44"/>
      <c r="IQ495" s="44"/>
      <c r="IR495" s="44"/>
      <c r="IS495" s="44"/>
      <c r="IT495" s="44"/>
      <c r="IU495" s="44"/>
      <c r="IV495" s="44"/>
      <c r="IW495" s="44"/>
    </row>
    <row r="496" spans="1:257" ht="11.1" customHeight="1" x14ac:dyDescent="0.2">
      <c r="A496" s="45" t="s">
        <v>53</v>
      </c>
      <c r="B496" s="45"/>
      <c r="H496" s="114"/>
      <c r="O496" s="26"/>
    </row>
    <row r="497" spans="1:257" ht="11.1" customHeight="1" x14ac:dyDescent="0.2">
      <c r="A497" s="47" t="s">
        <v>359</v>
      </c>
      <c r="B497" s="47" t="s">
        <v>359</v>
      </c>
      <c r="C497" s="8" t="s">
        <v>534</v>
      </c>
      <c r="D497" s="9">
        <v>28</v>
      </c>
      <c r="E497" s="9">
        <v>2</v>
      </c>
      <c r="F497" s="9">
        <f>SUM(D497:E497)</f>
        <v>30</v>
      </c>
      <c r="G497" s="9">
        <v>39</v>
      </c>
      <c r="H497" s="113">
        <f t="shared" ref="H497:H554" si="73">G497/F497</f>
        <v>1.3</v>
      </c>
      <c r="I497" s="12" t="s">
        <v>351</v>
      </c>
      <c r="O497" s="26"/>
    </row>
    <row r="498" spans="1:257" ht="11.1" customHeight="1" x14ac:dyDescent="0.2">
      <c r="A498" s="47" t="s">
        <v>354</v>
      </c>
      <c r="B498" s="47" t="s">
        <v>354</v>
      </c>
      <c r="C498" s="8" t="s">
        <v>90</v>
      </c>
      <c r="D498" s="9">
        <v>8</v>
      </c>
      <c r="E498" s="9"/>
      <c r="F498" s="9">
        <f>SUM(D498:E498)</f>
        <v>8</v>
      </c>
      <c r="G498" s="9">
        <v>5</v>
      </c>
      <c r="H498" s="113">
        <f t="shared" si="73"/>
        <v>0.625</v>
      </c>
      <c r="I498" s="12" t="s">
        <v>351</v>
      </c>
      <c r="O498" s="26"/>
    </row>
    <row r="499" spans="1:257" s="3" customFormat="1" ht="11.1" customHeight="1" x14ac:dyDescent="0.2">
      <c r="A499" s="48"/>
      <c r="B499" s="48"/>
      <c r="C499" s="13" t="s">
        <v>54</v>
      </c>
      <c r="D499" s="14">
        <f t="shared" ref="D499" si="74">SUM(D497:D498)</f>
        <v>36</v>
      </c>
      <c r="E499" s="14">
        <f t="shared" ref="E499:F499" si="75">SUM(E497:E498)</f>
        <v>2</v>
      </c>
      <c r="F499" s="14">
        <f t="shared" si="75"/>
        <v>38</v>
      </c>
      <c r="G499" s="14">
        <f t="shared" ref="G499" si="76">SUM(G497:G498)</f>
        <v>44</v>
      </c>
      <c r="H499" s="113">
        <f t="shared" si="73"/>
        <v>1.1578947368421053</v>
      </c>
      <c r="I499" s="6"/>
      <c r="O499" s="26"/>
    </row>
    <row r="500" spans="1:257" s="3" customFormat="1" ht="11.1" customHeight="1" x14ac:dyDescent="0.2">
      <c r="A500" s="45"/>
      <c r="B500" s="45"/>
      <c r="D500" s="6"/>
      <c r="E500" s="6"/>
      <c r="F500" s="6"/>
      <c r="G500" s="6"/>
      <c r="H500" s="114"/>
      <c r="I500" s="6"/>
      <c r="O500" s="26"/>
    </row>
    <row r="501" spans="1:257" s="3" customFormat="1" ht="11.1" customHeight="1" x14ac:dyDescent="0.2">
      <c r="A501" s="45"/>
      <c r="B501" s="45"/>
      <c r="D501" s="6"/>
      <c r="E501" s="6"/>
      <c r="F501" s="6"/>
      <c r="G501" s="6"/>
      <c r="H501" s="114"/>
      <c r="I501" s="6"/>
      <c r="O501" s="26"/>
    </row>
    <row r="502" spans="1:257" s="18" customFormat="1" ht="11.85" customHeight="1" x14ac:dyDescent="0.2">
      <c r="A502" s="44" t="s">
        <v>252</v>
      </c>
      <c r="B502" s="44"/>
      <c r="C502" s="44"/>
      <c r="D502" s="44"/>
      <c r="E502" s="44"/>
      <c r="F502" s="44"/>
      <c r="G502" s="44"/>
      <c r="H502" s="11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  <c r="AA502" s="44"/>
      <c r="AB502" s="44"/>
      <c r="AC502" s="44"/>
      <c r="AD502" s="44"/>
      <c r="AE502" s="44"/>
      <c r="AF502" s="44"/>
      <c r="AG502" s="44"/>
      <c r="AH502" s="44"/>
      <c r="AI502" s="44"/>
      <c r="AJ502" s="44"/>
      <c r="AK502" s="44"/>
      <c r="AL502" s="44"/>
      <c r="AM502" s="44"/>
      <c r="AN502" s="44"/>
      <c r="AO502" s="44"/>
      <c r="AP502" s="44"/>
      <c r="AQ502" s="44"/>
      <c r="AR502" s="44"/>
      <c r="AS502" s="44"/>
      <c r="AT502" s="44"/>
      <c r="AU502" s="44"/>
      <c r="AV502" s="44"/>
      <c r="AW502" s="44"/>
      <c r="AX502" s="44"/>
      <c r="AY502" s="44"/>
      <c r="AZ502" s="44"/>
      <c r="BA502" s="44"/>
      <c r="BB502" s="44"/>
      <c r="BC502" s="44"/>
      <c r="BD502" s="44"/>
      <c r="BE502" s="44"/>
      <c r="BF502" s="44"/>
      <c r="BG502" s="44"/>
      <c r="BH502" s="44"/>
      <c r="BI502" s="44"/>
      <c r="BJ502" s="44"/>
      <c r="BK502" s="44"/>
      <c r="BL502" s="44"/>
      <c r="BM502" s="44"/>
      <c r="BN502" s="44"/>
      <c r="BO502" s="44"/>
      <c r="BP502" s="44"/>
      <c r="BQ502" s="44"/>
      <c r="BR502" s="44"/>
      <c r="BS502" s="44"/>
      <c r="BT502" s="44"/>
      <c r="BU502" s="44"/>
      <c r="BV502" s="44"/>
      <c r="BW502" s="44"/>
      <c r="BX502" s="44"/>
      <c r="BY502" s="44"/>
      <c r="BZ502" s="44"/>
      <c r="CA502" s="44"/>
      <c r="CB502" s="44"/>
      <c r="CC502" s="44"/>
      <c r="CD502" s="44"/>
      <c r="CE502" s="44"/>
      <c r="CF502" s="44"/>
      <c r="CG502" s="44"/>
      <c r="CH502" s="44"/>
      <c r="CI502" s="44"/>
      <c r="CJ502" s="44"/>
      <c r="CK502" s="44"/>
      <c r="CL502" s="44"/>
      <c r="CM502" s="44"/>
      <c r="CN502" s="44"/>
      <c r="CO502" s="44"/>
      <c r="CP502" s="44"/>
      <c r="CQ502" s="44"/>
      <c r="CR502" s="44"/>
      <c r="CS502" s="44"/>
      <c r="CT502" s="44"/>
      <c r="CU502" s="44"/>
      <c r="CV502" s="44"/>
      <c r="CW502" s="44"/>
      <c r="CX502" s="44"/>
      <c r="CY502" s="44"/>
      <c r="CZ502" s="44"/>
      <c r="DA502" s="44"/>
      <c r="DB502" s="44"/>
      <c r="DC502" s="44"/>
      <c r="DD502" s="44"/>
      <c r="DE502" s="44"/>
      <c r="DF502" s="44"/>
      <c r="DG502" s="44"/>
      <c r="DH502" s="44"/>
      <c r="DI502" s="44"/>
      <c r="DJ502" s="44"/>
      <c r="DK502" s="44"/>
      <c r="DL502" s="44"/>
      <c r="DM502" s="44"/>
      <c r="DN502" s="44"/>
      <c r="DO502" s="44"/>
      <c r="DP502" s="44"/>
      <c r="DQ502" s="44"/>
      <c r="DR502" s="44"/>
      <c r="DS502" s="44"/>
      <c r="DT502" s="44"/>
      <c r="DU502" s="44"/>
      <c r="DV502" s="44"/>
      <c r="DW502" s="44"/>
      <c r="DX502" s="44"/>
      <c r="DY502" s="44"/>
      <c r="DZ502" s="44"/>
      <c r="EA502" s="44"/>
      <c r="EB502" s="44"/>
      <c r="EC502" s="44"/>
      <c r="ED502" s="44"/>
      <c r="EE502" s="44"/>
      <c r="EF502" s="44"/>
      <c r="EG502" s="44"/>
      <c r="EH502" s="44"/>
      <c r="EI502" s="44"/>
      <c r="EJ502" s="44"/>
      <c r="EK502" s="44"/>
      <c r="EL502" s="44"/>
      <c r="EM502" s="44"/>
      <c r="EN502" s="44"/>
      <c r="EO502" s="44"/>
      <c r="EP502" s="44"/>
      <c r="EQ502" s="44"/>
      <c r="ER502" s="44"/>
      <c r="ES502" s="44"/>
      <c r="ET502" s="44"/>
      <c r="EU502" s="44"/>
      <c r="EV502" s="44"/>
      <c r="EW502" s="44"/>
      <c r="EX502" s="44"/>
      <c r="EY502" s="44"/>
      <c r="EZ502" s="44"/>
      <c r="FA502" s="44"/>
      <c r="FB502" s="44"/>
      <c r="FC502" s="44"/>
      <c r="FD502" s="44"/>
      <c r="FE502" s="44"/>
      <c r="FF502" s="44"/>
      <c r="FG502" s="44"/>
      <c r="FH502" s="44"/>
      <c r="FI502" s="44"/>
      <c r="FJ502" s="44"/>
      <c r="FK502" s="44"/>
      <c r="FL502" s="44"/>
      <c r="FM502" s="44"/>
      <c r="FN502" s="44"/>
      <c r="FO502" s="44"/>
      <c r="FP502" s="44"/>
      <c r="FQ502" s="44"/>
      <c r="FR502" s="44"/>
      <c r="FS502" s="44"/>
      <c r="FT502" s="44"/>
      <c r="FU502" s="44"/>
      <c r="FV502" s="44"/>
      <c r="FW502" s="44"/>
      <c r="FX502" s="44"/>
      <c r="FY502" s="44"/>
      <c r="FZ502" s="44"/>
      <c r="GA502" s="44"/>
      <c r="GB502" s="44"/>
      <c r="GC502" s="44"/>
      <c r="GD502" s="44"/>
      <c r="GE502" s="44"/>
      <c r="GF502" s="44"/>
      <c r="GG502" s="44"/>
      <c r="GH502" s="44"/>
      <c r="GI502" s="44"/>
      <c r="GJ502" s="44"/>
      <c r="GK502" s="44"/>
      <c r="GL502" s="44"/>
      <c r="GM502" s="44"/>
      <c r="GN502" s="44"/>
      <c r="GO502" s="44"/>
      <c r="GP502" s="44"/>
      <c r="GQ502" s="44"/>
      <c r="GR502" s="44"/>
      <c r="GS502" s="44"/>
      <c r="GT502" s="44"/>
      <c r="GU502" s="44"/>
      <c r="GV502" s="44"/>
      <c r="GW502" s="44"/>
      <c r="GX502" s="44"/>
      <c r="GY502" s="44"/>
      <c r="GZ502" s="44"/>
      <c r="HA502" s="44"/>
      <c r="HB502" s="44"/>
      <c r="HC502" s="44"/>
      <c r="HD502" s="44"/>
      <c r="HE502" s="44"/>
      <c r="HF502" s="44"/>
      <c r="HG502" s="44"/>
      <c r="HH502" s="44"/>
      <c r="HI502" s="44"/>
      <c r="HJ502" s="44"/>
      <c r="HK502" s="44"/>
      <c r="HL502" s="44"/>
      <c r="HM502" s="44"/>
      <c r="HN502" s="44"/>
      <c r="HO502" s="44"/>
      <c r="HP502" s="44"/>
      <c r="HQ502" s="44"/>
      <c r="HR502" s="44"/>
      <c r="HS502" s="44"/>
      <c r="HT502" s="44"/>
      <c r="HU502" s="44"/>
      <c r="HV502" s="44"/>
      <c r="HW502" s="44"/>
      <c r="HX502" s="44"/>
      <c r="HY502" s="44"/>
      <c r="HZ502" s="44"/>
      <c r="IA502" s="44"/>
      <c r="IB502" s="44"/>
      <c r="IC502" s="44"/>
      <c r="ID502" s="44"/>
      <c r="IE502" s="44"/>
      <c r="IF502" s="44"/>
      <c r="IG502" s="44"/>
      <c r="IH502" s="44"/>
      <c r="II502" s="44"/>
      <c r="IJ502" s="44"/>
      <c r="IK502" s="44"/>
      <c r="IL502" s="44"/>
      <c r="IM502" s="44"/>
      <c r="IN502" s="44"/>
      <c r="IO502" s="44"/>
      <c r="IP502" s="44"/>
      <c r="IQ502" s="44"/>
      <c r="IR502" s="44"/>
      <c r="IS502" s="44"/>
      <c r="IT502" s="44"/>
      <c r="IU502" s="44"/>
      <c r="IV502" s="44"/>
      <c r="IW502" s="44"/>
    </row>
    <row r="503" spans="1:257" s="18" customFormat="1" ht="11.85" customHeight="1" x14ac:dyDescent="0.2">
      <c r="A503" s="44" t="s">
        <v>248</v>
      </c>
      <c r="B503" s="44"/>
      <c r="C503" s="44"/>
      <c r="D503" s="44"/>
      <c r="E503" s="44"/>
      <c r="F503" s="44"/>
      <c r="G503" s="44"/>
      <c r="H503" s="11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  <c r="AA503" s="44"/>
      <c r="AB503" s="44"/>
      <c r="AC503" s="44"/>
      <c r="AD503" s="44"/>
      <c r="AE503" s="44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  <c r="CZ503" s="44"/>
      <c r="DA503" s="44"/>
      <c r="DB503" s="44"/>
      <c r="DC503" s="44"/>
      <c r="DD503" s="44"/>
      <c r="DE503" s="44"/>
      <c r="DF503" s="44"/>
      <c r="DG503" s="44"/>
      <c r="DH503" s="44"/>
      <c r="DI503" s="44"/>
      <c r="DJ503" s="44"/>
      <c r="DK503" s="44"/>
      <c r="DL503" s="44"/>
      <c r="DM503" s="44"/>
      <c r="DN503" s="44"/>
      <c r="DO503" s="44"/>
      <c r="DP503" s="44"/>
      <c r="DQ503" s="44"/>
      <c r="DR503" s="44"/>
      <c r="DS503" s="44"/>
      <c r="DT503" s="44"/>
      <c r="DU503" s="44"/>
      <c r="DV503" s="44"/>
      <c r="DW503" s="44"/>
      <c r="DX503" s="44"/>
      <c r="DY503" s="44"/>
      <c r="DZ503" s="44"/>
      <c r="EA503" s="44"/>
      <c r="EB503" s="44"/>
      <c r="EC503" s="44"/>
      <c r="ED503" s="44"/>
      <c r="EE503" s="44"/>
      <c r="EF503" s="44"/>
      <c r="EG503" s="44"/>
      <c r="EH503" s="44"/>
      <c r="EI503" s="44"/>
      <c r="EJ503" s="44"/>
      <c r="EK503" s="44"/>
      <c r="EL503" s="44"/>
      <c r="EM503" s="44"/>
      <c r="EN503" s="44"/>
      <c r="EO503" s="44"/>
      <c r="EP503" s="44"/>
      <c r="EQ503" s="44"/>
      <c r="ER503" s="44"/>
      <c r="ES503" s="44"/>
      <c r="ET503" s="44"/>
      <c r="EU503" s="44"/>
      <c r="EV503" s="44"/>
      <c r="EW503" s="44"/>
      <c r="EX503" s="44"/>
      <c r="EY503" s="44"/>
      <c r="EZ503" s="44"/>
      <c r="FA503" s="44"/>
      <c r="FB503" s="44"/>
      <c r="FC503" s="44"/>
      <c r="FD503" s="44"/>
      <c r="FE503" s="44"/>
      <c r="FF503" s="44"/>
      <c r="FG503" s="44"/>
      <c r="FH503" s="44"/>
      <c r="FI503" s="44"/>
      <c r="FJ503" s="44"/>
      <c r="FK503" s="44"/>
      <c r="FL503" s="44"/>
      <c r="FM503" s="44"/>
      <c r="FN503" s="44"/>
      <c r="FO503" s="44"/>
      <c r="FP503" s="44"/>
      <c r="FQ503" s="44"/>
      <c r="FR503" s="44"/>
      <c r="FS503" s="44"/>
      <c r="FT503" s="44"/>
      <c r="FU503" s="44"/>
      <c r="FV503" s="44"/>
      <c r="FW503" s="44"/>
      <c r="FX503" s="44"/>
      <c r="FY503" s="44"/>
      <c r="FZ503" s="44"/>
      <c r="GA503" s="44"/>
      <c r="GB503" s="44"/>
      <c r="GC503" s="44"/>
      <c r="GD503" s="44"/>
      <c r="GE503" s="44"/>
      <c r="GF503" s="44"/>
      <c r="GG503" s="44"/>
      <c r="GH503" s="44"/>
      <c r="GI503" s="44"/>
      <c r="GJ503" s="44"/>
      <c r="GK503" s="44"/>
      <c r="GL503" s="44"/>
      <c r="GM503" s="44"/>
      <c r="GN503" s="44"/>
      <c r="GO503" s="44"/>
      <c r="GP503" s="44"/>
      <c r="GQ503" s="44"/>
      <c r="GR503" s="44"/>
      <c r="GS503" s="44"/>
      <c r="GT503" s="44"/>
      <c r="GU503" s="44"/>
      <c r="GV503" s="44"/>
      <c r="GW503" s="44"/>
      <c r="GX503" s="44"/>
      <c r="GY503" s="44"/>
      <c r="GZ503" s="44"/>
      <c r="HA503" s="44"/>
      <c r="HB503" s="44"/>
      <c r="HC503" s="44"/>
      <c r="HD503" s="44"/>
      <c r="HE503" s="44"/>
      <c r="HF503" s="44"/>
      <c r="HG503" s="44"/>
      <c r="HH503" s="44"/>
      <c r="HI503" s="44"/>
      <c r="HJ503" s="44"/>
      <c r="HK503" s="44"/>
      <c r="HL503" s="44"/>
      <c r="HM503" s="44"/>
      <c r="HN503" s="44"/>
      <c r="HO503" s="44"/>
      <c r="HP503" s="44"/>
      <c r="HQ503" s="44"/>
      <c r="HR503" s="44"/>
      <c r="HS503" s="44"/>
      <c r="HT503" s="44"/>
      <c r="HU503" s="44"/>
      <c r="HV503" s="44"/>
      <c r="HW503" s="44"/>
      <c r="HX503" s="44"/>
      <c r="HY503" s="44"/>
      <c r="HZ503" s="44"/>
      <c r="IA503" s="44"/>
      <c r="IB503" s="44"/>
      <c r="IC503" s="44"/>
      <c r="ID503" s="44"/>
      <c r="IE503" s="44"/>
      <c r="IF503" s="44"/>
      <c r="IG503" s="44"/>
      <c r="IH503" s="44"/>
      <c r="II503" s="44"/>
      <c r="IJ503" s="44"/>
      <c r="IK503" s="44"/>
      <c r="IL503" s="44"/>
      <c r="IM503" s="44"/>
      <c r="IN503" s="44"/>
      <c r="IO503" s="44"/>
      <c r="IP503" s="44"/>
      <c r="IQ503" s="44"/>
      <c r="IR503" s="44"/>
      <c r="IS503" s="44"/>
      <c r="IT503" s="44"/>
      <c r="IU503" s="44"/>
      <c r="IV503" s="44"/>
      <c r="IW503" s="44"/>
    </row>
    <row r="504" spans="1:257" s="18" customFormat="1" ht="11.85" customHeight="1" x14ac:dyDescent="0.2">
      <c r="A504" s="55" t="s">
        <v>53</v>
      </c>
      <c r="B504" s="55"/>
      <c r="D504" s="19"/>
      <c r="E504" s="19"/>
      <c r="F504" s="19"/>
      <c r="G504" s="19"/>
      <c r="H504" s="114"/>
      <c r="I504" s="19"/>
      <c r="L504" s="10"/>
      <c r="O504" s="26"/>
    </row>
    <row r="505" spans="1:257" ht="11.85" customHeight="1" x14ac:dyDescent="0.2">
      <c r="A505" s="47" t="s">
        <v>377</v>
      </c>
      <c r="B505" s="47" t="s">
        <v>377</v>
      </c>
      <c r="C505" s="8" t="s">
        <v>123</v>
      </c>
      <c r="D505" s="9">
        <v>54936</v>
      </c>
      <c r="E505" s="9">
        <v>4375</v>
      </c>
      <c r="F505" s="9">
        <f>SUM(D505:E505)</f>
        <v>59311</v>
      </c>
      <c r="G505" s="9"/>
      <c r="H505" s="113">
        <f t="shared" si="73"/>
        <v>0</v>
      </c>
      <c r="I505" s="12" t="s">
        <v>351</v>
      </c>
      <c r="O505" s="26"/>
    </row>
    <row r="506" spans="1:257" ht="11.85" customHeight="1" x14ac:dyDescent="0.2">
      <c r="A506" s="47" t="s">
        <v>377</v>
      </c>
      <c r="B506" s="47"/>
      <c r="C506" s="8" t="s">
        <v>293</v>
      </c>
      <c r="D506" s="9">
        <v>300</v>
      </c>
      <c r="E506" s="9"/>
      <c r="F506" s="9">
        <f t="shared" ref="F506:F507" si="77">SUM(D506:E506)</f>
        <v>300</v>
      </c>
      <c r="G506" s="9"/>
      <c r="H506" s="113">
        <f t="shared" si="73"/>
        <v>0</v>
      </c>
      <c r="I506" s="12" t="s">
        <v>351</v>
      </c>
      <c r="O506" s="26"/>
    </row>
    <row r="507" spans="1:257" ht="11.25" customHeight="1" x14ac:dyDescent="0.2">
      <c r="A507" s="47" t="s">
        <v>377</v>
      </c>
      <c r="B507" s="47"/>
      <c r="C507" s="8" t="s">
        <v>6</v>
      </c>
      <c r="D507" s="9">
        <v>3000</v>
      </c>
      <c r="E507" s="9"/>
      <c r="F507" s="9">
        <f t="shared" si="77"/>
        <v>3000</v>
      </c>
      <c r="G507" s="9"/>
      <c r="H507" s="113">
        <f t="shared" si="73"/>
        <v>0</v>
      </c>
      <c r="I507" s="12" t="s">
        <v>351</v>
      </c>
      <c r="O507" s="26"/>
    </row>
    <row r="508" spans="1:257" s="3" customFormat="1" ht="11.85" customHeight="1" x14ac:dyDescent="0.2">
      <c r="A508" s="48"/>
      <c r="B508" s="48"/>
      <c r="C508" s="13" t="s">
        <v>91</v>
      </c>
      <c r="D508" s="14">
        <f t="shared" ref="D508" si="78">SUM(D505:D507)</f>
        <v>58236</v>
      </c>
      <c r="E508" s="14">
        <f t="shared" ref="E508:F508" si="79">SUM(E505:E507)</f>
        <v>4375</v>
      </c>
      <c r="F508" s="14">
        <f t="shared" si="79"/>
        <v>62611</v>
      </c>
      <c r="G508" s="14">
        <f t="shared" ref="G508" si="80">SUM(G505:G507)</f>
        <v>0</v>
      </c>
      <c r="H508" s="113">
        <f t="shared" si="73"/>
        <v>0</v>
      </c>
      <c r="I508" s="6"/>
      <c r="O508" s="26"/>
    </row>
    <row r="509" spans="1:257" s="3" customFormat="1" ht="11.85" customHeight="1" x14ac:dyDescent="0.2">
      <c r="A509" s="45"/>
      <c r="B509" s="45"/>
      <c r="D509" s="6"/>
      <c r="E509" s="6"/>
      <c r="F509" s="6"/>
      <c r="G509" s="6"/>
      <c r="H509" s="114"/>
      <c r="I509" s="6"/>
      <c r="O509" s="26"/>
    </row>
    <row r="510" spans="1:257" s="3" customFormat="1" ht="11.85" customHeight="1" x14ac:dyDescent="0.2">
      <c r="A510" s="45"/>
      <c r="B510" s="45"/>
      <c r="D510" s="6"/>
      <c r="E510" s="6"/>
      <c r="F510" s="6"/>
      <c r="G510" s="6"/>
      <c r="H510" s="114"/>
      <c r="I510" s="6"/>
      <c r="O510" s="26"/>
    </row>
    <row r="511" spans="1:257" s="18" customFormat="1" ht="11.85" customHeight="1" x14ac:dyDescent="0.2">
      <c r="A511" s="62" t="s">
        <v>255</v>
      </c>
      <c r="B511" s="62"/>
      <c r="C511" s="1"/>
      <c r="D511" s="19"/>
      <c r="E511" s="19"/>
      <c r="F511" s="19"/>
      <c r="G511" s="19"/>
      <c r="H511" s="114"/>
      <c r="I511" s="19"/>
      <c r="L511" s="10"/>
      <c r="O511" s="26"/>
    </row>
    <row r="512" spans="1:257" s="18" customFormat="1" ht="11.85" customHeight="1" x14ac:dyDescent="0.2">
      <c r="A512" s="44" t="s">
        <v>248</v>
      </c>
      <c r="B512" s="44"/>
      <c r="C512" s="44"/>
      <c r="D512" s="44"/>
      <c r="E512" s="44"/>
      <c r="F512" s="44"/>
      <c r="G512" s="44"/>
      <c r="H512" s="11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  <c r="AA512" s="44"/>
      <c r="AB512" s="44"/>
      <c r="AC512" s="44"/>
      <c r="AD512" s="44"/>
      <c r="AE512" s="44"/>
      <c r="AF512" s="44"/>
      <c r="AG512" s="44"/>
      <c r="AH512" s="44"/>
      <c r="AI512" s="44"/>
      <c r="AJ512" s="44"/>
      <c r="AK512" s="44"/>
      <c r="AL512" s="44"/>
      <c r="AM512" s="44"/>
      <c r="AN512" s="44"/>
      <c r="AO512" s="44"/>
      <c r="AP512" s="44"/>
      <c r="AQ512" s="44"/>
      <c r="AR512" s="44"/>
      <c r="AS512" s="44"/>
      <c r="AT512" s="44"/>
      <c r="AU512" s="44"/>
      <c r="AV512" s="44"/>
      <c r="AW512" s="44"/>
      <c r="AX512" s="44"/>
      <c r="AY512" s="44"/>
      <c r="AZ512" s="44"/>
      <c r="BA512" s="44"/>
      <c r="BB512" s="44"/>
      <c r="BC512" s="44"/>
      <c r="BD512" s="44"/>
      <c r="BE512" s="44"/>
      <c r="BF512" s="44"/>
      <c r="BG512" s="44"/>
      <c r="BH512" s="44"/>
      <c r="BI512" s="44"/>
      <c r="BJ512" s="44"/>
      <c r="BK512" s="44"/>
      <c r="BL512" s="44"/>
      <c r="BM512" s="44"/>
      <c r="BN512" s="44"/>
      <c r="BO512" s="44"/>
      <c r="BP512" s="44"/>
      <c r="BQ512" s="44"/>
      <c r="BR512" s="44"/>
      <c r="BS512" s="44"/>
      <c r="BT512" s="44"/>
      <c r="BU512" s="44"/>
      <c r="BV512" s="44"/>
      <c r="BW512" s="44"/>
      <c r="BX512" s="44"/>
      <c r="BY512" s="44"/>
      <c r="BZ512" s="44"/>
      <c r="CA512" s="44"/>
      <c r="CB512" s="44"/>
      <c r="CC512" s="44"/>
      <c r="CD512" s="44"/>
      <c r="CE512" s="44"/>
      <c r="CF512" s="44"/>
      <c r="CG512" s="44"/>
      <c r="CH512" s="44"/>
      <c r="CI512" s="44"/>
      <c r="CJ512" s="44"/>
      <c r="CK512" s="44"/>
      <c r="CL512" s="44"/>
      <c r="CM512" s="44"/>
      <c r="CN512" s="44"/>
      <c r="CO512" s="44"/>
      <c r="CP512" s="44"/>
      <c r="CQ512" s="44"/>
      <c r="CR512" s="44"/>
      <c r="CS512" s="44"/>
      <c r="CT512" s="44"/>
      <c r="CU512" s="44"/>
      <c r="CV512" s="44"/>
      <c r="CW512" s="44"/>
      <c r="CX512" s="44"/>
      <c r="CY512" s="44"/>
      <c r="CZ512" s="44"/>
      <c r="DA512" s="44"/>
      <c r="DB512" s="44"/>
      <c r="DC512" s="44"/>
      <c r="DD512" s="44"/>
      <c r="DE512" s="44"/>
      <c r="DF512" s="44"/>
      <c r="DG512" s="44"/>
      <c r="DH512" s="44"/>
      <c r="DI512" s="44"/>
      <c r="DJ512" s="44"/>
      <c r="DK512" s="44"/>
      <c r="DL512" s="44"/>
      <c r="DM512" s="44"/>
      <c r="DN512" s="44"/>
      <c r="DO512" s="44"/>
      <c r="DP512" s="44"/>
      <c r="DQ512" s="44"/>
      <c r="DR512" s="44"/>
      <c r="DS512" s="44"/>
      <c r="DT512" s="44"/>
      <c r="DU512" s="44"/>
      <c r="DV512" s="44"/>
      <c r="DW512" s="44"/>
      <c r="DX512" s="44"/>
      <c r="DY512" s="44"/>
      <c r="DZ512" s="44"/>
      <c r="EA512" s="44"/>
      <c r="EB512" s="44"/>
      <c r="EC512" s="44"/>
      <c r="ED512" s="44"/>
      <c r="EE512" s="44"/>
      <c r="EF512" s="44"/>
      <c r="EG512" s="44"/>
      <c r="EH512" s="44"/>
      <c r="EI512" s="44"/>
      <c r="EJ512" s="44"/>
      <c r="EK512" s="44"/>
      <c r="EL512" s="44"/>
      <c r="EM512" s="44"/>
      <c r="EN512" s="44"/>
      <c r="EO512" s="44"/>
      <c r="EP512" s="44"/>
      <c r="EQ512" s="44"/>
      <c r="ER512" s="44"/>
      <c r="ES512" s="44"/>
      <c r="ET512" s="44"/>
      <c r="EU512" s="44"/>
      <c r="EV512" s="44"/>
      <c r="EW512" s="44"/>
      <c r="EX512" s="44"/>
      <c r="EY512" s="44"/>
      <c r="EZ512" s="44"/>
      <c r="FA512" s="44"/>
      <c r="FB512" s="44"/>
      <c r="FC512" s="44"/>
      <c r="FD512" s="44"/>
      <c r="FE512" s="44"/>
      <c r="FF512" s="44"/>
      <c r="FG512" s="44"/>
      <c r="FH512" s="44"/>
      <c r="FI512" s="44"/>
      <c r="FJ512" s="44"/>
      <c r="FK512" s="44"/>
      <c r="FL512" s="44"/>
      <c r="FM512" s="44"/>
      <c r="FN512" s="44"/>
      <c r="FO512" s="44"/>
      <c r="FP512" s="44"/>
      <c r="FQ512" s="44"/>
      <c r="FR512" s="44"/>
      <c r="FS512" s="44"/>
      <c r="FT512" s="44"/>
      <c r="FU512" s="44"/>
      <c r="FV512" s="44"/>
      <c r="FW512" s="44"/>
      <c r="FX512" s="44"/>
      <c r="FY512" s="44"/>
      <c r="FZ512" s="44"/>
      <c r="GA512" s="44"/>
      <c r="GB512" s="44"/>
      <c r="GC512" s="44"/>
      <c r="GD512" s="44"/>
      <c r="GE512" s="44"/>
      <c r="GF512" s="44"/>
      <c r="GG512" s="44"/>
      <c r="GH512" s="44"/>
      <c r="GI512" s="44"/>
      <c r="GJ512" s="44"/>
      <c r="GK512" s="44"/>
      <c r="GL512" s="44"/>
      <c r="GM512" s="44"/>
      <c r="GN512" s="44"/>
      <c r="GO512" s="44"/>
      <c r="GP512" s="44"/>
      <c r="GQ512" s="44"/>
      <c r="GR512" s="44"/>
      <c r="GS512" s="44"/>
      <c r="GT512" s="44"/>
      <c r="GU512" s="44"/>
      <c r="GV512" s="44"/>
      <c r="GW512" s="44"/>
      <c r="GX512" s="44"/>
      <c r="GY512" s="44"/>
      <c r="GZ512" s="44"/>
      <c r="HA512" s="44"/>
      <c r="HB512" s="44"/>
      <c r="HC512" s="44"/>
      <c r="HD512" s="44"/>
      <c r="HE512" s="44"/>
      <c r="HF512" s="44"/>
      <c r="HG512" s="44"/>
      <c r="HH512" s="44"/>
      <c r="HI512" s="44"/>
      <c r="HJ512" s="44"/>
      <c r="HK512" s="44"/>
      <c r="HL512" s="44"/>
      <c r="HM512" s="44"/>
      <c r="HN512" s="44"/>
      <c r="HO512" s="44"/>
      <c r="HP512" s="44"/>
      <c r="HQ512" s="44"/>
      <c r="HR512" s="44"/>
      <c r="HS512" s="44"/>
      <c r="HT512" s="44"/>
      <c r="HU512" s="44"/>
      <c r="HV512" s="44"/>
      <c r="HW512" s="44"/>
      <c r="HX512" s="44"/>
      <c r="HY512" s="44"/>
      <c r="HZ512" s="44"/>
      <c r="IA512" s="44"/>
      <c r="IB512" s="44"/>
      <c r="IC512" s="44"/>
      <c r="ID512" s="44"/>
      <c r="IE512" s="44"/>
      <c r="IF512" s="44"/>
      <c r="IG512" s="44"/>
      <c r="IH512" s="44"/>
      <c r="II512" s="44"/>
      <c r="IJ512" s="44"/>
      <c r="IK512" s="44"/>
      <c r="IL512" s="44"/>
      <c r="IM512" s="44"/>
      <c r="IN512" s="44"/>
      <c r="IO512" s="44"/>
      <c r="IP512" s="44"/>
      <c r="IQ512" s="44"/>
      <c r="IR512" s="44"/>
      <c r="IS512" s="44"/>
      <c r="IT512" s="44"/>
      <c r="IU512" s="44"/>
      <c r="IV512" s="44"/>
      <c r="IW512" s="44"/>
    </row>
    <row r="513" spans="1:15" s="18" customFormat="1" ht="11.85" customHeight="1" x14ac:dyDescent="0.2">
      <c r="A513" s="55" t="s">
        <v>53</v>
      </c>
      <c r="B513" s="55"/>
      <c r="D513" s="19"/>
      <c r="E513" s="19"/>
      <c r="F513" s="19"/>
      <c r="G513" s="19"/>
      <c r="H513" s="114"/>
      <c r="I513" s="19"/>
      <c r="L513" s="10"/>
      <c r="O513" s="26"/>
    </row>
    <row r="514" spans="1:15" ht="11.85" customHeight="1" x14ac:dyDescent="0.2">
      <c r="A514" s="47" t="s">
        <v>363</v>
      </c>
      <c r="B514" s="47" t="s">
        <v>363</v>
      </c>
      <c r="C514" s="8" t="s">
        <v>137</v>
      </c>
      <c r="D514" s="9">
        <v>30</v>
      </c>
      <c r="E514" s="9"/>
      <c r="F514" s="9">
        <f>SUM(D514:E514)</f>
        <v>30</v>
      </c>
      <c r="G514" s="9"/>
      <c r="H514" s="113">
        <f t="shared" si="73"/>
        <v>0</v>
      </c>
      <c r="I514" s="12" t="s">
        <v>350</v>
      </c>
      <c r="O514" s="26"/>
    </row>
    <row r="515" spans="1:15" ht="12" customHeight="1" x14ac:dyDescent="0.2">
      <c r="A515" s="47" t="s">
        <v>363</v>
      </c>
      <c r="B515" s="47"/>
      <c r="C515" s="8" t="s">
        <v>138</v>
      </c>
      <c r="D515" s="9">
        <v>50</v>
      </c>
      <c r="E515" s="9"/>
      <c r="F515" s="9">
        <f t="shared" ref="F515:F519" si="81">SUM(D515:E515)</f>
        <v>50</v>
      </c>
      <c r="G515" s="9"/>
      <c r="H515" s="113">
        <f t="shared" si="73"/>
        <v>0</v>
      </c>
      <c r="I515" s="12" t="s">
        <v>350</v>
      </c>
      <c r="O515" s="26"/>
    </row>
    <row r="516" spans="1:15" ht="12" customHeight="1" x14ac:dyDescent="0.2">
      <c r="A516" s="47" t="s">
        <v>239</v>
      </c>
      <c r="B516" s="47" t="s">
        <v>239</v>
      </c>
      <c r="C516" s="8" t="s">
        <v>93</v>
      </c>
      <c r="D516" s="9">
        <v>100</v>
      </c>
      <c r="E516" s="9"/>
      <c r="F516" s="9">
        <f t="shared" si="81"/>
        <v>100</v>
      </c>
      <c r="G516" s="9">
        <v>62</v>
      </c>
      <c r="H516" s="113">
        <f t="shared" si="73"/>
        <v>0.62</v>
      </c>
      <c r="I516" s="12" t="s">
        <v>350</v>
      </c>
      <c r="O516" s="26"/>
    </row>
    <row r="517" spans="1:15" ht="12" customHeight="1" x14ac:dyDescent="0.2">
      <c r="A517" s="47" t="s">
        <v>239</v>
      </c>
      <c r="B517" s="47"/>
      <c r="C517" s="8" t="s">
        <v>59</v>
      </c>
      <c r="D517" s="9">
        <v>260</v>
      </c>
      <c r="E517" s="9"/>
      <c r="F517" s="9">
        <f t="shared" si="81"/>
        <v>260</v>
      </c>
      <c r="G517" s="9">
        <v>110</v>
      </c>
      <c r="H517" s="113">
        <f t="shared" si="73"/>
        <v>0.42307692307692307</v>
      </c>
      <c r="I517" s="12" t="s">
        <v>350</v>
      </c>
      <c r="O517" s="26"/>
    </row>
    <row r="518" spans="1:15" ht="12" customHeight="1" x14ac:dyDescent="0.2">
      <c r="A518" s="47" t="s">
        <v>242</v>
      </c>
      <c r="B518" s="47" t="s">
        <v>242</v>
      </c>
      <c r="C518" s="8" t="s">
        <v>121</v>
      </c>
      <c r="D518" s="9">
        <v>50</v>
      </c>
      <c r="E518" s="9"/>
      <c r="F518" s="9">
        <f t="shared" si="81"/>
        <v>50</v>
      </c>
      <c r="G518" s="9"/>
      <c r="H518" s="113">
        <f t="shared" si="73"/>
        <v>0</v>
      </c>
      <c r="I518" s="12" t="s">
        <v>350</v>
      </c>
      <c r="O518" s="26"/>
    </row>
    <row r="519" spans="1:15" s="2" customFormat="1" ht="11.85" customHeight="1" x14ac:dyDescent="0.2">
      <c r="A519" s="46" t="s">
        <v>354</v>
      </c>
      <c r="B519" s="46" t="s">
        <v>354</v>
      </c>
      <c r="C519" s="15" t="s">
        <v>90</v>
      </c>
      <c r="D519" s="16">
        <v>133</v>
      </c>
      <c r="E519" s="16"/>
      <c r="F519" s="9">
        <f t="shared" si="81"/>
        <v>133</v>
      </c>
      <c r="G519" s="16">
        <v>46</v>
      </c>
      <c r="H519" s="113">
        <f t="shared" si="73"/>
        <v>0.34586466165413532</v>
      </c>
      <c r="I519" s="12" t="s">
        <v>350</v>
      </c>
      <c r="J519" s="17"/>
      <c r="O519" s="26"/>
    </row>
    <row r="520" spans="1:15" s="3" customFormat="1" ht="11.85" customHeight="1" x14ac:dyDescent="0.2">
      <c r="A520" s="48"/>
      <c r="B520" s="48"/>
      <c r="C520" s="13" t="s">
        <v>86</v>
      </c>
      <c r="D520" s="14">
        <f>SUM(D514:D519)</f>
        <v>623</v>
      </c>
      <c r="E520" s="14">
        <f>SUM(E514:E519)</f>
        <v>0</v>
      </c>
      <c r="F520" s="14">
        <f>SUM(F514:F519)</f>
        <v>623</v>
      </c>
      <c r="G520" s="14">
        <f>SUM(G514:G519)</f>
        <v>218</v>
      </c>
      <c r="H520" s="113">
        <f t="shared" si="73"/>
        <v>0.34991974317817015</v>
      </c>
      <c r="I520" s="6"/>
      <c r="L520" s="2"/>
      <c r="O520" s="26"/>
    </row>
    <row r="521" spans="1:15" s="3" customFormat="1" ht="11.85" customHeight="1" x14ac:dyDescent="0.2">
      <c r="A521" s="45"/>
      <c r="B521" s="45"/>
      <c r="D521" s="6"/>
      <c r="E521" s="6"/>
      <c r="F521" s="6"/>
      <c r="G521" s="6"/>
      <c r="H521" s="114"/>
      <c r="I521" s="6"/>
      <c r="L521" s="2"/>
      <c r="O521" s="26"/>
    </row>
    <row r="522" spans="1:15" s="3" customFormat="1" ht="11.85" customHeight="1" x14ac:dyDescent="0.2">
      <c r="A522" s="45"/>
      <c r="B522" s="45"/>
      <c r="D522" s="6"/>
      <c r="E522" s="6"/>
      <c r="F522" s="6"/>
      <c r="G522" s="6"/>
      <c r="H522" s="114"/>
      <c r="I522" s="6"/>
      <c r="L522" s="2"/>
      <c r="O522" s="26"/>
    </row>
    <row r="523" spans="1:15" s="3" customFormat="1" ht="11.85" customHeight="1" x14ac:dyDescent="0.2">
      <c r="A523" s="45"/>
      <c r="B523" s="45"/>
      <c r="D523" s="6"/>
      <c r="E523" s="6"/>
      <c r="F523" s="6"/>
      <c r="G523" s="6"/>
      <c r="H523" s="114"/>
      <c r="I523" s="6"/>
      <c r="L523" s="2"/>
      <c r="O523" s="26"/>
    </row>
    <row r="524" spans="1:15" s="3" customFormat="1" ht="11.85" customHeight="1" x14ac:dyDescent="0.2">
      <c r="A524" s="45"/>
      <c r="B524" s="45"/>
      <c r="D524" s="6"/>
      <c r="E524" s="6"/>
      <c r="F524" s="6"/>
      <c r="G524" s="6"/>
      <c r="H524" s="114"/>
      <c r="I524" s="6"/>
      <c r="L524" s="2"/>
      <c r="O524" s="26"/>
    </row>
    <row r="525" spans="1:15" s="3" customFormat="1" ht="11.85" customHeight="1" x14ac:dyDescent="0.2">
      <c r="A525" s="45"/>
      <c r="B525" s="45"/>
      <c r="D525" s="6"/>
      <c r="E525" s="6"/>
      <c r="F525" s="6"/>
      <c r="G525" s="6"/>
      <c r="H525" s="114"/>
      <c r="I525" s="6"/>
      <c r="L525" s="2"/>
      <c r="O525" s="26"/>
    </row>
    <row r="526" spans="1:15" s="3" customFormat="1" ht="11.85" customHeight="1" x14ac:dyDescent="0.2">
      <c r="A526" s="45"/>
      <c r="B526" s="45"/>
      <c r="D526" s="6"/>
      <c r="E526" s="6"/>
      <c r="F526" s="6"/>
      <c r="G526" s="6"/>
      <c r="H526" s="114"/>
      <c r="I526" s="6"/>
      <c r="L526" s="2"/>
      <c r="O526" s="26"/>
    </row>
    <row r="527" spans="1:15" s="3" customFormat="1" ht="11.85" customHeight="1" x14ac:dyDescent="0.2">
      <c r="A527" s="45"/>
      <c r="B527" s="45"/>
      <c r="D527" s="6"/>
      <c r="E527" s="6"/>
      <c r="F527" s="6"/>
      <c r="G527" s="6"/>
      <c r="H527" s="114"/>
      <c r="I527" s="6"/>
      <c r="L527" s="2"/>
      <c r="O527" s="26"/>
    </row>
    <row r="528" spans="1:15" s="3" customFormat="1" ht="11.85" customHeight="1" x14ac:dyDescent="0.2">
      <c r="A528" s="45"/>
      <c r="B528" s="45"/>
      <c r="D528" s="6"/>
      <c r="E528" s="6"/>
      <c r="F528" s="6"/>
      <c r="G528" s="6"/>
      <c r="H528" s="114"/>
      <c r="I528" s="6"/>
      <c r="L528" s="2"/>
      <c r="O528" s="26"/>
    </row>
    <row r="529" spans="1:16" s="3" customFormat="1" ht="11.85" customHeight="1" x14ac:dyDescent="0.2">
      <c r="A529" s="45"/>
      <c r="B529" s="45"/>
      <c r="D529" s="6"/>
      <c r="E529" s="6"/>
      <c r="F529" s="6"/>
      <c r="G529" s="6"/>
      <c r="H529" s="114"/>
      <c r="I529" s="6"/>
      <c r="L529" s="2"/>
      <c r="O529" s="26"/>
    </row>
    <row r="530" spans="1:16" s="3" customFormat="1" ht="11.85" customHeight="1" x14ac:dyDescent="0.2">
      <c r="A530" s="45"/>
      <c r="B530" s="45"/>
      <c r="D530" s="6"/>
      <c r="E530" s="6"/>
      <c r="F530" s="6"/>
      <c r="G530" s="6"/>
      <c r="H530" s="114"/>
      <c r="I530" s="6"/>
      <c r="L530" s="2"/>
      <c r="O530" s="26"/>
    </row>
    <row r="531" spans="1:16" s="3" customFormat="1" ht="11.85" customHeight="1" x14ac:dyDescent="0.2">
      <c r="A531" s="45"/>
      <c r="B531" s="45"/>
      <c r="D531" s="6"/>
      <c r="E531" s="6"/>
      <c r="F531" s="6"/>
      <c r="G531" s="6"/>
      <c r="H531" s="114"/>
      <c r="I531" s="6"/>
      <c r="L531" s="2"/>
      <c r="O531" s="26"/>
    </row>
    <row r="532" spans="1:16" s="3" customFormat="1" ht="11.85" customHeight="1" x14ac:dyDescent="0.2">
      <c r="A532" s="45"/>
      <c r="B532" s="45"/>
      <c r="D532" s="6"/>
      <c r="E532" s="6"/>
      <c r="F532" s="6"/>
      <c r="G532" s="6"/>
      <c r="H532" s="114"/>
      <c r="I532" s="6"/>
      <c r="L532" s="2"/>
      <c r="O532" s="26"/>
    </row>
    <row r="533" spans="1:16" s="3" customFormat="1" ht="11.85" customHeight="1" x14ac:dyDescent="0.2">
      <c r="A533" s="45"/>
      <c r="B533" s="45"/>
      <c r="D533" s="6"/>
      <c r="E533" s="6"/>
      <c r="F533" s="6"/>
      <c r="G533" s="6"/>
      <c r="H533" s="114"/>
      <c r="I533" s="6"/>
      <c r="L533" s="2"/>
      <c r="O533" s="26"/>
    </row>
    <row r="534" spans="1:16" s="1" customFormat="1" ht="30.75" customHeight="1" x14ac:dyDescent="0.2">
      <c r="A534" s="44"/>
      <c r="B534" s="44"/>
      <c r="D534" s="31" t="s">
        <v>599</v>
      </c>
      <c r="E534" s="31" t="s">
        <v>600</v>
      </c>
      <c r="F534" s="31" t="s">
        <v>601</v>
      </c>
      <c r="G534" s="31" t="s">
        <v>602</v>
      </c>
      <c r="H534" s="31" t="s">
        <v>603</v>
      </c>
      <c r="I534" s="90"/>
      <c r="K534" s="3"/>
      <c r="L534" s="3"/>
      <c r="M534" s="3"/>
      <c r="N534" s="2"/>
    </row>
    <row r="535" spans="1:16" s="1" customFormat="1" x14ac:dyDescent="0.2">
      <c r="A535" s="44" t="s">
        <v>256</v>
      </c>
      <c r="B535" s="44"/>
      <c r="D535" s="5"/>
      <c r="E535" s="5"/>
      <c r="F535" s="5"/>
      <c r="G535" s="5"/>
      <c r="H535" s="114"/>
      <c r="I535" s="5"/>
      <c r="J535" s="10"/>
      <c r="K535" s="10"/>
      <c r="L535" s="10"/>
      <c r="M535" s="10"/>
      <c r="N535" s="10"/>
      <c r="O535" s="26"/>
      <c r="P535" s="2"/>
    </row>
    <row r="536" spans="1:16" s="1" customFormat="1" x14ac:dyDescent="0.2">
      <c r="A536" s="44" t="s">
        <v>248</v>
      </c>
      <c r="B536" s="44"/>
      <c r="D536" s="5"/>
      <c r="E536" s="5"/>
      <c r="F536" s="5"/>
      <c r="G536" s="5"/>
      <c r="H536" s="114"/>
      <c r="I536" s="5"/>
      <c r="J536" s="10"/>
      <c r="K536" s="10"/>
      <c r="L536" s="10"/>
      <c r="M536" s="10"/>
      <c r="N536" s="10"/>
      <c r="O536" s="26"/>
      <c r="P536" s="2"/>
    </row>
    <row r="537" spans="1:16" s="3" customFormat="1" x14ac:dyDescent="0.2">
      <c r="A537" s="45" t="s">
        <v>53</v>
      </c>
      <c r="B537" s="45"/>
      <c r="D537" s="6"/>
      <c r="E537" s="6"/>
      <c r="F537" s="6"/>
      <c r="G537" s="6"/>
      <c r="H537" s="114"/>
      <c r="I537" s="6"/>
      <c r="J537" s="10"/>
      <c r="K537" s="10"/>
      <c r="L537" s="10"/>
      <c r="M537" s="10"/>
      <c r="N537" s="18"/>
      <c r="O537" s="26"/>
      <c r="P537" s="18"/>
    </row>
    <row r="538" spans="1:16" x14ac:dyDescent="0.2">
      <c r="A538" s="47" t="s">
        <v>358</v>
      </c>
      <c r="B538" s="47" t="s">
        <v>358</v>
      </c>
      <c r="C538" s="8" t="s">
        <v>83</v>
      </c>
      <c r="D538" s="9">
        <v>50</v>
      </c>
      <c r="E538" s="9"/>
      <c r="F538" s="9">
        <f>SUM(D538:E538)</f>
        <v>50</v>
      </c>
      <c r="G538" s="9"/>
      <c r="H538" s="113">
        <f t="shared" si="73"/>
        <v>0</v>
      </c>
      <c r="I538" s="12" t="s">
        <v>351</v>
      </c>
      <c r="O538" s="26"/>
    </row>
    <row r="539" spans="1:16" x14ac:dyDescent="0.2">
      <c r="A539" s="47" t="s">
        <v>363</v>
      </c>
      <c r="B539" s="47" t="s">
        <v>363</v>
      </c>
      <c r="C539" s="8" t="s">
        <v>450</v>
      </c>
      <c r="D539" s="9">
        <v>150</v>
      </c>
      <c r="E539" s="9"/>
      <c r="F539" s="9">
        <f t="shared" ref="F539:F553" si="82">SUM(D539:E539)</f>
        <v>150</v>
      </c>
      <c r="G539" s="9">
        <v>174</v>
      </c>
      <c r="H539" s="113">
        <f t="shared" si="73"/>
        <v>1.1599999999999999</v>
      </c>
      <c r="I539" s="12" t="s">
        <v>351</v>
      </c>
      <c r="J539" s="3"/>
      <c r="K539" s="3"/>
      <c r="L539" s="3"/>
      <c r="M539" s="3"/>
      <c r="O539" s="26"/>
    </row>
    <row r="540" spans="1:16" x14ac:dyDescent="0.2">
      <c r="A540" s="47" t="s">
        <v>707</v>
      </c>
      <c r="B540" s="47"/>
      <c r="C540" s="8" t="s">
        <v>390</v>
      </c>
      <c r="D540" s="9">
        <v>0</v>
      </c>
      <c r="E540" s="9"/>
      <c r="F540" s="9">
        <f t="shared" si="82"/>
        <v>0</v>
      </c>
      <c r="G540" s="9">
        <v>22</v>
      </c>
      <c r="H540" s="113">
        <v>0</v>
      </c>
      <c r="I540" s="12" t="s">
        <v>351</v>
      </c>
      <c r="J540" s="3"/>
      <c r="K540" s="3"/>
      <c r="L540" s="3"/>
      <c r="M540" s="3"/>
      <c r="O540" s="26"/>
    </row>
    <row r="541" spans="1:16" x14ac:dyDescent="0.2">
      <c r="A541" s="47" t="s">
        <v>235</v>
      </c>
      <c r="B541" s="47" t="s">
        <v>235</v>
      </c>
      <c r="C541" s="8" t="s">
        <v>79</v>
      </c>
      <c r="D541" s="9">
        <v>90</v>
      </c>
      <c r="E541" s="9"/>
      <c r="F541" s="9">
        <f t="shared" si="82"/>
        <v>90</v>
      </c>
      <c r="G541" s="9">
        <v>95</v>
      </c>
      <c r="H541" s="113">
        <f t="shared" si="73"/>
        <v>1.0555555555555556</v>
      </c>
      <c r="I541" s="12" t="s">
        <v>351</v>
      </c>
      <c r="J541" s="3"/>
      <c r="K541" s="3"/>
      <c r="L541" s="3"/>
      <c r="M541" s="3"/>
      <c r="O541" s="26"/>
    </row>
    <row r="542" spans="1:16" x14ac:dyDescent="0.2">
      <c r="A542" s="47" t="s">
        <v>239</v>
      </c>
      <c r="B542" s="47" t="s">
        <v>239</v>
      </c>
      <c r="C542" s="8" t="s">
        <v>391</v>
      </c>
      <c r="D542" s="9">
        <v>50</v>
      </c>
      <c r="E542" s="9"/>
      <c r="F542" s="9">
        <f t="shared" si="82"/>
        <v>50</v>
      </c>
      <c r="G542" s="9"/>
      <c r="H542" s="113">
        <f t="shared" si="73"/>
        <v>0</v>
      </c>
      <c r="I542" s="12" t="s">
        <v>351</v>
      </c>
      <c r="J542" s="3"/>
      <c r="K542" s="3"/>
      <c r="L542" s="3"/>
      <c r="M542" s="3"/>
      <c r="O542" s="26"/>
    </row>
    <row r="543" spans="1:16" x14ac:dyDescent="0.2">
      <c r="A543" s="47" t="s">
        <v>239</v>
      </c>
      <c r="B543" s="47"/>
      <c r="C543" s="8" t="s">
        <v>207</v>
      </c>
      <c r="D543" s="9">
        <v>25</v>
      </c>
      <c r="E543" s="9"/>
      <c r="F543" s="9">
        <f t="shared" si="82"/>
        <v>25</v>
      </c>
      <c r="G543" s="9"/>
      <c r="H543" s="113">
        <f t="shared" si="73"/>
        <v>0</v>
      </c>
      <c r="I543" s="12" t="s">
        <v>351</v>
      </c>
      <c r="J543" s="3"/>
      <c r="K543" s="3"/>
      <c r="L543" s="3"/>
      <c r="M543" s="3"/>
      <c r="O543" s="26"/>
    </row>
    <row r="544" spans="1:16" x14ac:dyDescent="0.2">
      <c r="A544" s="47" t="s">
        <v>239</v>
      </c>
      <c r="B544" s="47"/>
      <c r="C544" s="8" t="s">
        <v>459</v>
      </c>
      <c r="D544" s="9">
        <v>50</v>
      </c>
      <c r="E544" s="9"/>
      <c r="F544" s="9">
        <f t="shared" si="82"/>
        <v>50</v>
      </c>
      <c r="G544" s="9"/>
      <c r="H544" s="113">
        <f t="shared" si="73"/>
        <v>0</v>
      </c>
      <c r="I544" s="12" t="s">
        <v>351</v>
      </c>
      <c r="J544" s="3"/>
      <c r="K544" s="3"/>
      <c r="L544" s="3"/>
      <c r="M544" s="3"/>
      <c r="O544" s="26"/>
    </row>
    <row r="545" spans="1:16" x14ac:dyDescent="0.2">
      <c r="A545" s="47" t="s">
        <v>359</v>
      </c>
      <c r="B545" s="47" t="s">
        <v>359</v>
      </c>
      <c r="C545" s="8" t="s">
        <v>87</v>
      </c>
      <c r="D545" s="9">
        <v>10</v>
      </c>
      <c r="E545" s="9"/>
      <c r="F545" s="9">
        <f t="shared" si="82"/>
        <v>10</v>
      </c>
      <c r="G545" s="9">
        <v>4</v>
      </c>
      <c r="H545" s="113">
        <f t="shared" si="73"/>
        <v>0.4</v>
      </c>
      <c r="I545" s="12" t="s">
        <v>351</v>
      </c>
      <c r="J545" s="3"/>
      <c r="K545" s="3"/>
      <c r="L545" s="3"/>
      <c r="M545" s="3"/>
      <c r="O545" s="26"/>
    </row>
    <row r="546" spans="1:16" x14ac:dyDescent="0.2">
      <c r="A546" s="47" t="s">
        <v>709</v>
      </c>
      <c r="B546" s="47"/>
      <c r="C546" s="8" t="s">
        <v>450</v>
      </c>
      <c r="D546" s="9">
        <v>0</v>
      </c>
      <c r="E546" s="9"/>
      <c r="F546" s="9">
        <f t="shared" si="82"/>
        <v>0</v>
      </c>
      <c r="G546" s="9">
        <v>321</v>
      </c>
      <c r="H546" s="113">
        <v>0</v>
      </c>
      <c r="I546" s="12" t="s">
        <v>351</v>
      </c>
      <c r="J546" s="3"/>
      <c r="K546" s="3"/>
      <c r="L546" s="3"/>
      <c r="M546" s="3"/>
      <c r="O546" s="26"/>
    </row>
    <row r="547" spans="1:16" x14ac:dyDescent="0.2">
      <c r="A547" s="47" t="s">
        <v>240</v>
      </c>
      <c r="B547" s="47" t="s">
        <v>240</v>
      </c>
      <c r="C547" s="8" t="s">
        <v>55</v>
      </c>
      <c r="D547" s="9">
        <v>50</v>
      </c>
      <c r="E547" s="9"/>
      <c r="F547" s="9">
        <f t="shared" si="82"/>
        <v>50</v>
      </c>
      <c r="G547" s="9">
        <v>30</v>
      </c>
      <c r="H547" s="113">
        <f t="shared" si="73"/>
        <v>0.6</v>
      </c>
      <c r="I547" s="12" t="s">
        <v>351</v>
      </c>
      <c r="J547" s="3"/>
      <c r="K547" s="3"/>
      <c r="L547" s="3"/>
      <c r="M547" s="3"/>
      <c r="O547" s="26"/>
    </row>
    <row r="548" spans="1:16" x14ac:dyDescent="0.2">
      <c r="A548" s="47" t="s">
        <v>240</v>
      </c>
      <c r="B548" s="47"/>
      <c r="C548" s="8" t="s">
        <v>222</v>
      </c>
      <c r="D548" s="9">
        <v>50</v>
      </c>
      <c r="E548" s="9"/>
      <c r="F548" s="9">
        <f t="shared" si="82"/>
        <v>50</v>
      </c>
      <c r="G548" s="9">
        <v>41</v>
      </c>
      <c r="H548" s="113">
        <f t="shared" si="73"/>
        <v>0.82</v>
      </c>
      <c r="I548" s="12" t="s">
        <v>351</v>
      </c>
      <c r="K548" s="3"/>
      <c r="L548" s="3"/>
      <c r="M548" s="3"/>
      <c r="O548" s="26"/>
    </row>
    <row r="549" spans="1:16" x14ac:dyDescent="0.2">
      <c r="A549" s="47" t="s">
        <v>240</v>
      </c>
      <c r="B549" s="47"/>
      <c r="C549" s="8" t="s">
        <v>523</v>
      </c>
      <c r="D549" s="9">
        <v>75</v>
      </c>
      <c r="E549" s="9"/>
      <c r="F549" s="9">
        <f t="shared" si="82"/>
        <v>75</v>
      </c>
      <c r="G549" s="9">
        <v>61</v>
      </c>
      <c r="H549" s="113">
        <f t="shared" si="73"/>
        <v>0.81333333333333335</v>
      </c>
      <c r="I549" s="12" t="s">
        <v>351</v>
      </c>
      <c r="K549" s="3"/>
      <c r="L549" s="3"/>
      <c r="M549" s="3"/>
      <c r="O549" s="26"/>
    </row>
    <row r="550" spans="1:16" x14ac:dyDescent="0.2">
      <c r="A550" s="47" t="s">
        <v>240</v>
      </c>
      <c r="B550" s="47"/>
      <c r="C550" s="8" t="s">
        <v>305</v>
      </c>
      <c r="D550" s="9">
        <v>100</v>
      </c>
      <c r="E550" s="9"/>
      <c r="F550" s="9">
        <f t="shared" si="82"/>
        <v>100</v>
      </c>
      <c r="G550" s="9">
        <v>141</v>
      </c>
      <c r="H550" s="113">
        <f t="shared" si="73"/>
        <v>1.41</v>
      </c>
      <c r="I550" s="12" t="s">
        <v>351</v>
      </c>
      <c r="K550" s="3"/>
      <c r="L550" s="3"/>
      <c r="M550" s="3"/>
      <c r="O550" s="26"/>
    </row>
    <row r="551" spans="1:16" x14ac:dyDescent="0.2">
      <c r="A551" s="47" t="s">
        <v>354</v>
      </c>
      <c r="B551" s="47" t="s">
        <v>354</v>
      </c>
      <c r="C551" s="8" t="s">
        <v>90</v>
      </c>
      <c r="D551" s="9">
        <v>156</v>
      </c>
      <c r="E551" s="9"/>
      <c r="F551" s="9">
        <f t="shared" si="82"/>
        <v>156</v>
      </c>
      <c r="G551" s="9">
        <v>119</v>
      </c>
      <c r="H551" s="113">
        <f t="shared" si="73"/>
        <v>0.76282051282051277</v>
      </c>
      <c r="I551" s="12" t="s">
        <v>351</v>
      </c>
      <c r="J551" s="12">
        <f>SUM(H539:H550)</f>
        <v>6.2588888888888894</v>
      </c>
      <c r="K551" s="3"/>
      <c r="L551" s="3"/>
      <c r="M551" s="3"/>
      <c r="O551" s="26"/>
    </row>
    <row r="552" spans="1:16" x14ac:dyDescent="0.2">
      <c r="A552" s="47" t="s">
        <v>632</v>
      </c>
      <c r="B552" s="47"/>
      <c r="C552" s="8" t="s">
        <v>634</v>
      </c>
      <c r="D552" s="9">
        <v>0</v>
      </c>
      <c r="E552" s="9"/>
      <c r="F552" s="9">
        <f t="shared" si="82"/>
        <v>0</v>
      </c>
      <c r="G552" s="9">
        <v>132</v>
      </c>
      <c r="H552" s="113">
        <v>0</v>
      </c>
      <c r="I552" s="12" t="s">
        <v>351</v>
      </c>
      <c r="J552" s="12"/>
      <c r="K552" s="3"/>
      <c r="L552" s="3"/>
      <c r="M552" s="3"/>
      <c r="O552" s="26"/>
    </row>
    <row r="553" spans="1:16" x14ac:dyDescent="0.2">
      <c r="A553" s="47" t="s">
        <v>633</v>
      </c>
      <c r="B553" s="47"/>
      <c r="C553" s="8" t="s">
        <v>528</v>
      </c>
      <c r="D553" s="9">
        <v>0</v>
      </c>
      <c r="E553" s="9"/>
      <c r="F553" s="9">
        <f t="shared" si="82"/>
        <v>0</v>
      </c>
      <c r="G553" s="9">
        <v>35</v>
      </c>
      <c r="H553" s="113">
        <v>0</v>
      </c>
      <c r="I553" s="12" t="s">
        <v>351</v>
      </c>
      <c r="J553" s="12"/>
      <c r="K553" s="3"/>
      <c r="L553" s="3"/>
      <c r="M553" s="3"/>
      <c r="O553" s="26"/>
    </row>
    <row r="554" spans="1:16" s="3" customFormat="1" x14ac:dyDescent="0.2">
      <c r="A554" s="48"/>
      <c r="B554" s="48"/>
      <c r="C554" s="13" t="s">
        <v>54</v>
      </c>
      <c r="D554" s="14">
        <f>SUM(D538:D553)</f>
        <v>856</v>
      </c>
      <c r="E554" s="14">
        <f>SUM(E538:E551)</f>
        <v>0</v>
      </c>
      <c r="F554" s="14">
        <f>SUM(F538:F553)</f>
        <v>856</v>
      </c>
      <c r="G554" s="14">
        <f>SUM(G538:G553)</f>
        <v>1175</v>
      </c>
      <c r="H554" s="113">
        <f t="shared" si="73"/>
        <v>1.3726635514018692</v>
      </c>
      <c r="I554" s="6"/>
      <c r="O554" s="26"/>
    </row>
    <row r="555" spans="1:16" s="3" customFormat="1" x14ac:dyDescent="0.2">
      <c r="A555" s="45"/>
      <c r="B555" s="45"/>
      <c r="D555" s="6"/>
      <c r="E555" s="6"/>
      <c r="F555" s="6"/>
      <c r="G555" s="6"/>
      <c r="H555" s="114"/>
      <c r="I555" s="6"/>
      <c r="O555" s="26"/>
    </row>
    <row r="556" spans="1:16" s="3" customFormat="1" x14ac:dyDescent="0.2">
      <c r="A556" s="45"/>
      <c r="B556" s="45"/>
      <c r="D556" s="6"/>
      <c r="E556" s="6"/>
      <c r="F556" s="6"/>
      <c r="G556" s="6"/>
      <c r="H556" s="114"/>
      <c r="I556" s="6"/>
      <c r="O556" s="26"/>
    </row>
    <row r="557" spans="1:16" s="1" customFormat="1" x14ac:dyDescent="0.2">
      <c r="A557" s="44" t="s">
        <v>444</v>
      </c>
      <c r="B557" s="44"/>
      <c r="D557" s="5"/>
      <c r="E557" s="5"/>
      <c r="F557" s="5"/>
      <c r="G557" s="5"/>
      <c r="H557" s="114"/>
      <c r="I557" s="5"/>
      <c r="J557" s="10"/>
      <c r="K557" s="10"/>
      <c r="L557" s="10"/>
      <c r="M557" s="10"/>
      <c r="N557" s="10"/>
      <c r="O557" s="26"/>
      <c r="P557" s="2"/>
    </row>
    <row r="558" spans="1:16" s="1" customFormat="1" x14ac:dyDescent="0.2">
      <c r="A558" s="44" t="s">
        <v>248</v>
      </c>
      <c r="B558" s="44"/>
      <c r="D558" s="5"/>
      <c r="E558" s="5"/>
      <c r="F558" s="5"/>
      <c r="G558" s="5"/>
      <c r="H558" s="114"/>
      <c r="I558" s="5"/>
      <c r="J558" s="10"/>
      <c r="K558" s="10"/>
      <c r="L558" s="10"/>
      <c r="M558" s="10"/>
      <c r="N558" s="10"/>
      <c r="O558" s="26"/>
      <c r="P558" s="2"/>
    </row>
    <row r="559" spans="1:16" s="3" customFormat="1" x14ac:dyDescent="0.2">
      <c r="A559" s="45" t="s">
        <v>53</v>
      </c>
      <c r="B559" s="45"/>
      <c r="D559" s="6"/>
      <c r="E559" s="6"/>
      <c r="F559" s="6"/>
      <c r="G559" s="6"/>
      <c r="H559" s="114"/>
      <c r="I559" s="6"/>
      <c r="J559" s="10"/>
      <c r="K559" s="10"/>
      <c r="L559" s="10"/>
      <c r="M559" s="10"/>
      <c r="N559" s="18"/>
      <c r="O559" s="26"/>
      <c r="P559" s="18"/>
    </row>
    <row r="560" spans="1:16" x14ac:dyDescent="0.2">
      <c r="A560" s="47" t="s">
        <v>414</v>
      </c>
      <c r="B560" s="47" t="s">
        <v>362</v>
      </c>
      <c r="C560" s="8" t="s">
        <v>141</v>
      </c>
      <c r="D560" s="9">
        <v>8300</v>
      </c>
      <c r="E560" s="9">
        <v>3279</v>
      </c>
      <c r="F560" s="9">
        <f>SUM(D560:E560)</f>
        <v>11579</v>
      </c>
      <c r="G560" s="9">
        <v>11579</v>
      </c>
      <c r="H560" s="113">
        <f t="shared" ref="H560:H622" si="83">G560/F560</f>
        <v>1</v>
      </c>
      <c r="I560" s="12" t="s">
        <v>351</v>
      </c>
      <c r="J560" s="10" t="s">
        <v>152</v>
      </c>
      <c r="K560" s="3"/>
      <c r="L560" s="3"/>
      <c r="M560" s="3"/>
      <c r="O560" s="26"/>
    </row>
    <row r="561" spans="1:16" x14ac:dyDescent="0.2">
      <c r="A561" s="47" t="s">
        <v>362</v>
      </c>
      <c r="B561" s="47"/>
      <c r="C561" s="8" t="s">
        <v>733</v>
      </c>
      <c r="D561" s="9">
        <v>0</v>
      </c>
      <c r="E561" s="9"/>
      <c r="F561" s="9">
        <f>SUM(D561:E561)</f>
        <v>0</v>
      </c>
      <c r="G561" s="9">
        <v>1017</v>
      </c>
      <c r="H561" s="113"/>
      <c r="I561" s="12" t="s">
        <v>351</v>
      </c>
      <c r="K561" s="3"/>
      <c r="L561" s="3"/>
      <c r="M561" s="3"/>
      <c r="O561" s="26"/>
    </row>
    <row r="562" spans="1:16" s="3" customFormat="1" x14ac:dyDescent="0.2">
      <c r="A562" s="48"/>
      <c r="B562" s="48"/>
      <c r="C562" s="13" t="s">
        <v>54</v>
      </c>
      <c r="D562" s="14">
        <f>SUM(D560:D561)</f>
        <v>8300</v>
      </c>
      <c r="E562" s="14">
        <f t="shared" ref="E562:G562" si="84">SUM(E560:E561)</f>
        <v>3279</v>
      </c>
      <c r="F562" s="14">
        <f t="shared" si="84"/>
        <v>11579</v>
      </c>
      <c r="G562" s="14">
        <f t="shared" si="84"/>
        <v>12596</v>
      </c>
      <c r="H562" s="113">
        <f t="shared" si="83"/>
        <v>1.0878314189480958</v>
      </c>
      <c r="I562" s="6"/>
      <c r="O562" s="26"/>
    </row>
    <row r="563" spans="1:16" s="3" customFormat="1" x14ac:dyDescent="0.2">
      <c r="A563" s="45"/>
      <c r="B563" s="45"/>
      <c r="D563" s="6"/>
      <c r="E563" s="6"/>
      <c r="F563" s="6"/>
      <c r="G563" s="6"/>
      <c r="H563" s="114"/>
      <c r="I563" s="6"/>
      <c r="O563" s="26"/>
    </row>
    <row r="564" spans="1:16" s="3" customFormat="1" x14ac:dyDescent="0.2">
      <c r="A564" s="45"/>
      <c r="B564" s="45"/>
      <c r="D564" s="6"/>
      <c r="E564" s="6"/>
      <c r="F564" s="6"/>
      <c r="G564" s="6"/>
      <c r="H564" s="114"/>
      <c r="I564" s="6"/>
      <c r="O564" s="26"/>
    </row>
    <row r="565" spans="1:16" s="1" customFormat="1" x14ac:dyDescent="0.2">
      <c r="A565" s="44" t="s">
        <v>256</v>
      </c>
      <c r="B565" s="44"/>
      <c r="D565" s="5"/>
      <c r="E565" s="5"/>
      <c r="F565" s="5"/>
      <c r="G565" s="5"/>
      <c r="H565" s="114"/>
      <c r="I565" s="5"/>
      <c r="J565" s="10"/>
      <c r="K565" s="10"/>
      <c r="L565" s="10"/>
      <c r="M565" s="10"/>
      <c r="N565" s="10"/>
      <c r="O565" s="26"/>
      <c r="P565" s="2"/>
    </row>
    <row r="566" spans="1:16" s="1" customFormat="1" x14ac:dyDescent="0.2">
      <c r="A566" s="44" t="s">
        <v>248</v>
      </c>
      <c r="B566" s="44"/>
      <c r="D566" s="5"/>
      <c r="E566" s="5"/>
      <c r="F566" s="5"/>
      <c r="G566" s="5"/>
      <c r="H566" s="114"/>
      <c r="I566" s="5"/>
      <c r="J566" s="10"/>
      <c r="K566" s="10"/>
      <c r="L566" s="10"/>
      <c r="M566" s="10"/>
      <c r="N566" s="10"/>
      <c r="O566" s="26"/>
      <c r="P566" s="2"/>
    </row>
    <row r="567" spans="1:16" s="3" customFormat="1" x14ac:dyDescent="0.2">
      <c r="A567" s="45" t="s">
        <v>51</v>
      </c>
      <c r="B567" s="45"/>
      <c r="D567" s="6"/>
      <c r="E567" s="6"/>
      <c r="F567" s="6"/>
      <c r="G567" s="6"/>
      <c r="H567" s="114"/>
      <c r="I567" s="6"/>
      <c r="J567" s="10"/>
      <c r="K567" s="10"/>
      <c r="L567" s="10"/>
      <c r="M567" s="10"/>
      <c r="N567" s="18"/>
      <c r="O567" s="26"/>
      <c r="P567" s="18"/>
    </row>
    <row r="568" spans="1:16" x14ac:dyDescent="0.2">
      <c r="A568" s="47" t="s">
        <v>361</v>
      </c>
      <c r="B568" s="47" t="s">
        <v>361</v>
      </c>
      <c r="C568" s="8" t="s">
        <v>445</v>
      </c>
      <c r="D568" s="9">
        <v>0</v>
      </c>
      <c r="E568" s="9">
        <v>0</v>
      </c>
      <c r="F568" s="9">
        <f>SUM(D568:E568)</f>
        <v>0</v>
      </c>
      <c r="G568" s="9"/>
      <c r="H568" s="113"/>
      <c r="I568" s="12" t="s">
        <v>351</v>
      </c>
      <c r="K568" s="3"/>
      <c r="L568" s="3"/>
      <c r="M568" s="3"/>
      <c r="O568" s="26"/>
    </row>
    <row r="569" spans="1:16" s="3" customFormat="1" x14ac:dyDescent="0.2">
      <c r="A569" s="48"/>
      <c r="B569" s="48"/>
      <c r="C569" s="13" t="s">
        <v>52</v>
      </c>
      <c r="D569" s="14">
        <f t="shared" ref="D569" si="85">SUM(D568:D568)</f>
        <v>0</v>
      </c>
      <c r="E569" s="14">
        <f t="shared" ref="E569:F569" si="86">SUM(E568:E568)</f>
        <v>0</v>
      </c>
      <c r="F569" s="14">
        <f t="shared" si="86"/>
        <v>0</v>
      </c>
      <c r="G569" s="14">
        <f t="shared" ref="G569" si="87">SUM(G568:G568)</f>
        <v>0</v>
      </c>
      <c r="H569" s="113"/>
      <c r="I569" s="6"/>
      <c r="O569" s="26"/>
    </row>
    <row r="570" spans="1:16" s="3" customFormat="1" x14ac:dyDescent="0.2">
      <c r="A570" s="45"/>
      <c r="B570" s="45"/>
      <c r="D570" s="6"/>
      <c r="E570" s="6"/>
      <c r="F570" s="6"/>
      <c r="G570" s="6"/>
      <c r="H570" s="114"/>
      <c r="I570" s="6"/>
      <c r="O570" s="26"/>
    </row>
    <row r="571" spans="1:16" s="3" customFormat="1" x14ac:dyDescent="0.2">
      <c r="A571" s="45"/>
      <c r="B571" s="45"/>
      <c r="D571" s="6"/>
      <c r="E571" s="6"/>
      <c r="F571" s="6"/>
      <c r="G571" s="6"/>
      <c r="H571" s="114"/>
      <c r="I571" s="6"/>
      <c r="O571" s="26"/>
    </row>
    <row r="572" spans="1:16" s="1" customFormat="1" x14ac:dyDescent="0.2">
      <c r="A572" s="44" t="s">
        <v>339</v>
      </c>
      <c r="B572" s="44"/>
      <c r="D572" s="5"/>
      <c r="E572" s="5"/>
      <c r="F572" s="5"/>
      <c r="G572" s="5"/>
      <c r="H572" s="114"/>
      <c r="I572" s="5"/>
      <c r="J572" s="21"/>
    </row>
    <row r="573" spans="1:16" s="1" customFormat="1" x14ac:dyDescent="0.2">
      <c r="A573" s="44" t="s">
        <v>248</v>
      </c>
      <c r="B573" s="44"/>
      <c r="D573" s="5"/>
      <c r="E573" s="5"/>
      <c r="F573" s="5"/>
      <c r="G573" s="5"/>
      <c r="H573" s="114"/>
      <c r="I573" s="5"/>
      <c r="J573" s="21"/>
    </row>
    <row r="574" spans="1:16" s="18" customFormat="1" x14ac:dyDescent="0.2">
      <c r="A574" s="55" t="s">
        <v>51</v>
      </c>
      <c r="B574" s="55"/>
      <c r="D574" s="19"/>
      <c r="E574" s="19"/>
      <c r="F574" s="19"/>
      <c r="G574" s="19"/>
      <c r="H574" s="114"/>
      <c r="I574" s="19"/>
      <c r="J574" s="21"/>
    </row>
    <row r="575" spans="1:16" x14ac:dyDescent="0.2">
      <c r="A575" s="47" t="s">
        <v>430</v>
      </c>
      <c r="B575" s="47" t="s">
        <v>378</v>
      </c>
      <c r="C575" s="8" t="s">
        <v>340</v>
      </c>
      <c r="D575" s="9">
        <v>85</v>
      </c>
      <c r="E575" s="9"/>
      <c r="F575" s="9">
        <f>SUM(D575:E575)</f>
        <v>85</v>
      </c>
      <c r="G575" s="9">
        <v>85</v>
      </c>
      <c r="H575" s="113">
        <f t="shared" si="83"/>
        <v>1</v>
      </c>
      <c r="I575" s="12" t="s">
        <v>350</v>
      </c>
      <c r="J575" s="21"/>
    </row>
    <row r="576" spans="1:16" s="3" customFormat="1" x14ac:dyDescent="0.2">
      <c r="A576" s="48"/>
      <c r="B576" s="48"/>
      <c r="C576" s="13" t="s">
        <v>52</v>
      </c>
      <c r="D576" s="14">
        <f t="shared" ref="D576" si="88">SUM(D575:D575)</f>
        <v>85</v>
      </c>
      <c r="E576" s="14">
        <f t="shared" ref="E576:F576" si="89">SUM(E575:E575)</f>
        <v>0</v>
      </c>
      <c r="F576" s="14">
        <f t="shared" si="89"/>
        <v>85</v>
      </c>
      <c r="G576" s="14">
        <f t="shared" ref="G576" si="90">SUM(G575:G575)</f>
        <v>85</v>
      </c>
      <c r="H576" s="113">
        <f t="shared" si="83"/>
        <v>1</v>
      </c>
      <c r="I576" s="6"/>
      <c r="J576" s="4"/>
    </row>
    <row r="577" spans="1:257" s="3" customFormat="1" x14ac:dyDescent="0.2">
      <c r="A577" s="45"/>
      <c r="B577" s="45"/>
      <c r="D577" s="6"/>
      <c r="E577" s="6"/>
      <c r="F577" s="6"/>
      <c r="G577" s="6"/>
      <c r="H577" s="114"/>
      <c r="I577" s="6"/>
      <c r="O577" s="26"/>
    </row>
    <row r="578" spans="1:257" s="3" customFormat="1" x14ac:dyDescent="0.2">
      <c r="A578" s="45"/>
      <c r="B578" s="45"/>
      <c r="D578" s="6"/>
      <c r="E578" s="6"/>
      <c r="F578" s="6"/>
      <c r="G578" s="6"/>
      <c r="H578" s="114"/>
      <c r="I578" s="6"/>
      <c r="O578" s="26"/>
    </row>
    <row r="579" spans="1:257" s="3" customFormat="1" ht="13.5" customHeight="1" x14ac:dyDescent="0.2">
      <c r="A579" s="57" t="s">
        <v>257</v>
      </c>
      <c r="B579" s="57"/>
      <c r="D579" s="6"/>
      <c r="E579" s="6"/>
      <c r="F579" s="6"/>
      <c r="G579" s="6"/>
      <c r="H579" s="114"/>
      <c r="I579" s="6"/>
      <c r="M579" s="10"/>
      <c r="N579" s="10"/>
      <c r="O579" s="10"/>
      <c r="P579" s="10"/>
      <c r="Q579" s="10"/>
    </row>
    <row r="580" spans="1:257" ht="12.45" customHeight="1" x14ac:dyDescent="0.2">
      <c r="A580" s="44" t="s">
        <v>248</v>
      </c>
      <c r="B580" s="44"/>
      <c r="C580" s="44"/>
      <c r="D580" s="44"/>
      <c r="E580" s="44"/>
      <c r="F580" s="44"/>
      <c r="G580" s="44"/>
      <c r="H580" s="11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  <c r="AA580" s="44"/>
      <c r="AB580" s="44"/>
      <c r="AC580" s="44"/>
      <c r="AD580" s="44"/>
      <c r="AE580" s="44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  <c r="CZ580" s="44"/>
      <c r="DA580" s="44"/>
      <c r="DB580" s="44"/>
      <c r="DC580" s="44"/>
      <c r="DD580" s="44"/>
      <c r="DE580" s="44"/>
      <c r="DF580" s="44"/>
      <c r="DG580" s="44"/>
      <c r="DH580" s="44"/>
      <c r="DI580" s="44"/>
      <c r="DJ580" s="44"/>
      <c r="DK580" s="44"/>
      <c r="DL580" s="44"/>
      <c r="DM580" s="44"/>
      <c r="DN580" s="44"/>
      <c r="DO580" s="44"/>
      <c r="DP580" s="44"/>
      <c r="DQ580" s="44"/>
      <c r="DR580" s="44"/>
      <c r="DS580" s="44"/>
      <c r="DT580" s="44"/>
      <c r="DU580" s="44"/>
      <c r="DV580" s="44"/>
      <c r="DW580" s="44"/>
      <c r="DX580" s="44"/>
      <c r="DY580" s="44"/>
      <c r="DZ580" s="44"/>
      <c r="EA580" s="44"/>
      <c r="EB580" s="44"/>
      <c r="EC580" s="44"/>
      <c r="ED580" s="44"/>
      <c r="EE580" s="44"/>
      <c r="EF580" s="44"/>
      <c r="EG580" s="44"/>
      <c r="EH580" s="44"/>
      <c r="EI580" s="44"/>
      <c r="EJ580" s="44"/>
      <c r="EK580" s="44"/>
      <c r="EL580" s="44"/>
      <c r="EM580" s="44"/>
      <c r="EN580" s="44"/>
      <c r="EO580" s="44"/>
      <c r="EP580" s="44"/>
      <c r="EQ580" s="44"/>
      <c r="ER580" s="44"/>
      <c r="ES580" s="44"/>
      <c r="ET580" s="44"/>
      <c r="EU580" s="44"/>
      <c r="EV580" s="44"/>
      <c r="EW580" s="44"/>
      <c r="EX580" s="44"/>
      <c r="EY580" s="44"/>
      <c r="EZ580" s="44"/>
      <c r="FA580" s="44"/>
      <c r="FB580" s="44"/>
      <c r="FC580" s="44"/>
      <c r="FD580" s="44"/>
      <c r="FE580" s="44"/>
      <c r="FF580" s="44"/>
      <c r="FG580" s="44"/>
      <c r="FH580" s="44"/>
      <c r="FI580" s="44"/>
      <c r="FJ580" s="44"/>
      <c r="FK580" s="44"/>
      <c r="FL580" s="44"/>
      <c r="FM580" s="44"/>
      <c r="FN580" s="44"/>
      <c r="FO580" s="44"/>
      <c r="FP580" s="44"/>
      <c r="FQ580" s="44"/>
      <c r="FR580" s="44"/>
      <c r="FS580" s="44"/>
      <c r="FT580" s="44"/>
      <c r="FU580" s="44"/>
      <c r="FV580" s="44"/>
      <c r="FW580" s="44"/>
      <c r="FX580" s="44"/>
      <c r="FY580" s="44"/>
      <c r="FZ580" s="44"/>
      <c r="GA580" s="44"/>
      <c r="GB580" s="44"/>
      <c r="GC580" s="44"/>
      <c r="GD580" s="44"/>
      <c r="GE580" s="44"/>
      <c r="GF580" s="44"/>
      <c r="GG580" s="44"/>
      <c r="GH580" s="44"/>
      <c r="GI580" s="44"/>
      <c r="GJ580" s="44"/>
      <c r="GK580" s="44"/>
      <c r="GL580" s="44"/>
      <c r="GM580" s="44"/>
      <c r="GN580" s="44"/>
      <c r="GO580" s="44"/>
      <c r="GP580" s="44"/>
      <c r="GQ580" s="44"/>
      <c r="GR580" s="44"/>
      <c r="GS580" s="44"/>
      <c r="GT580" s="44"/>
      <c r="GU580" s="44"/>
      <c r="GV580" s="44"/>
      <c r="GW580" s="44"/>
      <c r="GX580" s="44"/>
      <c r="GY580" s="44"/>
      <c r="GZ580" s="44"/>
      <c r="HA580" s="44"/>
      <c r="HB580" s="44"/>
      <c r="HC580" s="44"/>
      <c r="HD580" s="44"/>
      <c r="HE580" s="44"/>
      <c r="HF580" s="44"/>
      <c r="HG580" s="44"/>
      <c r="HH580" s="44"/>
      <c r="HI580" s="44"/>
      <c r="HJ580" s="44"/>
      <c r="HK580" s="44"/>
      <c r="HL580" s="44"/>
      <c r="HM580" s="44"/>
      <c r="HN580" s="44"/>
      <c r="HO580" s="44"/>
      <c r="HP580" s="44"/>
      <c r="HQ580" s="44"/>
      <c r="HR580" s="44"/>
      <c r="HS580" s="44"/>
      <c r="HT580" s="44"/>
      <c r="HU580" s="44"/>
      <c r="HV580" s="44"/>
      <c r="HW580" s="44"/>
      <c r="HX580" s="44"/>
      <c r="HY580" s="44"/>
      <c r="HZ580" s="44"/>
      <c r="IA580" s="44"/>
      <c r="IB580" s="44"/>
      <c r="IC580" s="44"/>
      <c r="ID580" s="44"/>
      <c r="IE580" s="44"/>
      <c r="IF580" s="44"/>
      <c r="IG580" s="44"/>
      <c r="IH580" s="44"/>
      <c r="II580" s="44"/>
      <c r="IJ580" s="44"/>
      <c r="IK580" s="44"/>
      <c r="IL580" s="44"/>
      <c r="IM580" s="44"/>
      <c r="IN580" s="44"/>
      <c r="IO580" s="44"/>
      <c r="IP580" s="44"/>
      <c r="IQ580" s="44"/>
      <c r="IR580" s="44"/>
      <c r="IS580" s="44"/>
      <c r="IT580" s="44"/>
      <c r="IU580" s="44"/>
      <c r="IV580" s="44"/>
      <c r="IW580" s="44"/>
    </row>
    <row r="581" spans="1:257" s="3" customFormat="1" x14ac:dyDescent="0.2">
      <c r="A581" s="45" t="s">
        <v>53</v>
      </c>
      <c r="B581" s="45"/>
      <c r="D581" s="6"/>
      <c r="E581" s="6"/>
      <c r="F581" s="6"/>
      <c r="G581" s="6"/>
      <c r="H581" s="114"/>
      <c r="I581" s="6"/>
      <c r="O581" s="26"/>
    </row>
    <row r="582" spans="1:257" x14ac:dyDescent="0.2">
      <c r="A582" s="47" t="s">
        <v>243</v>
      </c>
      <c r="B582" s="47" t="s">
        <v>243</v>
      </c>
      <c r="C582" s="8" t="s">
        <v>723</v>
      </c>
      <c r="D582" s="9">
        <v>120</v>
      </c>
      <c r="E582" s="9"/>
      <c r="F582" s="9">
        <f t="shared" ref="F582:F586" si="91">SUM(D582:E582)</f>
        <v>120</v>
      </c>
      <c r="G582" s="9">
        <v>113</v>
      </c>
      <c r="H582" s="113">
        <f t="shared" si="83"/>
        <v>0.94166666666666665</v>
      </c>
      <c r="I582" s="12" t="s">
        <v>350</v>
      </c>
      <c r="O582" s="26"/>
    </row>
    <row r="583" spans="1:257" x14ac:dyDescent="0.2">
      <c r="A583" s="47" t="s">
        <v>242</v>
      </c>
      <c r="B583" s="47" t="s">
        <v>242</v>
      </c>
      <c r="C583" s="8" t="s">
        <v>121</v>
      </c>
      <c r="D583" s="9">
        <v>100</v>
      </c>
      <c r="E583" s="9"/>
      <c r="F583" s="9">
        <f t="shared" si="91"/>
        <v>100</v>
      </c>
      <c r="G583" s="9">
        <v>29</v>
      </c>
      <c r="H583" s="113">
        <f t="shared" si="83"/>
        <v>0.28999999999999998</v>
      </c>
      <c r="I583" s="12" t="s">
        <v>350</v>
      </c>
      <c r="J583" s="10" t="s">
        <v>140</v>
      </c>
      <c r="O583" s="26"/>
    </row>
    <row r="584" spans="1:257" x14ac:dyDescent="0.2">
      <c r="A584" s="47" t="s">
        <v>240</v>
      </c>
      <c r="B584" s="47" t="s">
        <v>240</v>
      </c>
      <c r="C584" s="8" t="s">
        <v>212</v>
      </c>
      <c r="D584" s="9">
        <v>20</v>
      </c>
      <c r="E584" s="9"/>
      <c r="F584" s="9">
        <f t="shared" si="91"/>
        <v>20</v>
      </c>
      <c r="G584" s="9">
        <v>19</v>
      </c>
      <c r="H584" s="113">
        <f t="shared" si="83"/>
        <v>0.95</v>
      </c>
      <c r="I584" s="12" t="s">
        <v>350</v>
      </c>
      <c r="J584" s="12"/>
      <c r="O584" s="26"/>
    </row>
    <row r="585" spans="1:257" x14ac:dyDescent="0.2">
      <c r="A585" s="47" t="s">
        <v>240</v>
      </c>
      <c r="B585" s="47"/>
      <c r="C585" s="8" t="s">
        <v>305</v>
      </c>
      <c r="D585" s="9">
        <v>30</v>
      </c>
      <c r="E585" s="9"/>
      <c r="F585" s="9">
        <f t="shared" si="91"/>
        <v>30</v>
      </c>
      <c r="G585" s="9">
        <v>15</v>
      </c>
      <c r="H585" s="113">
        <f t="shared" si="83"/>
        <v>0.5</v>
      </c>
      <c r="I585" s="12" t="s">
        <v>350</v>
      </c>
      <c r="O585" s="26"/>
    </row>
    <row r="586" spans="1:257" x14ac:dyDescent="0.2">
      <c r="A586" s="47" t="s">
        <v>354</v>
      </c>
      <c r="B586" s="47" t="s">
        <v>354</v>
      </c>
      <c r="C586" s="8" t="s">
        <v>90</v>
      </c>
      <c r="D586" s="9">
        <v>73</v>
      </c>
      <c r="E586" s="9"/>
      <c r="F586" s="9">
        <f t="shared" si="91"/>
        <v>73</v>
      </c>
      <c r="G586" s="9">
        <v>34</v>
      </c>
      <c r="H586" s="113">
        <f t="shared" si="83"/>
        <v>0.46575342465753422</v>
      </c>
      <c r="I586" s="12" t="s">
        <v>350</v>
      </c>
      <c r="J586" s="12"/>
      <c r="O586" s="26"/>
    </row>
    <row r="587" spans="1:257" s="3" customFormat="1" x14ac:dyDescent="0.2">
      <c r="A587" s="48"/>
      <c r="B587" s="48"/>
      <c r="C587" s="13" t="s">
        <v>54</v>
      </c>
      <c r="D587" s="14">
        <f>SUM(D582:D586)</f>
        <v>343</v>
      </c>
      <c r="E587" s="14">
        <f>SUM(E582:E586)</f>
        <v>0</v>
      </c>
      <c r="F587" s="14">
        <f>SUM(F582:F586)</f>
        <v>343</v>
      </c>
      <c r="G587" s="14">
        <f>SUM(G582:G586)</f>
        <v>210</v>
      </c>
      <c r="H587" s="113">
        <f t="shared" si="83"/>
        <v>0.61224489795918369</v>
      </c>
      <c r="I587" s="6"/>
      <c r="O587" s="26"/>
    </row>
    <row r="588" spans="1:257" s="3" customFormat="1" x14ac:dyDescent="0.2">
      <c r="A588" s="45"/>
      <c r="B588" s="45"/>
      <c r="D588" s="6"/>
      <c r="E588" s="6"/>
      <c r="F588" s="6"/>
      <c r="G588" s="6"/>
      <c r="H588" s="114"/>
      <c r="I588" s="6"/>
      <c r="O588" s="26"/>
    </row>
    <row r="589" spans="1:257" s="3" customFormat="1" x14ac:dyDescent="0.2">
      <c r="A589" s="45"/>
      <c r="B589" s="45"/>
      <c r="D589" s="6"/>
      <c r="E589" s="6"/>
      <c r="F589" s="6"/>
      <c r="G589" s="6"/>
      <c r="H589" s="114"/>
      <c r="I589" s="6"/>
      <c r="O589" s="26"/>
    </row>
    <row r="590" spans="1:257" s="1" customFormat="1" x14ac:dyDescent="0.2">
      <c r="A590" s="44" t="s">
        <v>388</v>
      </c>
      <c r="B590" s="44"/>
      <c r="D590" s="5"/>
      <c r="E590" s="5"/>
      <c r="F590" s="5"/>
      <c r="G590" s="5"/>
      <c r="H590" s="114"/>
      <c r="I590" s="5"/>
      <c r="J590" s="21"/>
    </row>
    <row r="591" spans="1:257" ht="12.45" customHeight="1" x14ac:dyDescent="0.2">
      <c r="A591" s="44" t="s">
        <v>248</v>
      </c>
      <c r="B591" s="44"/>
      <c r="C591" s="44"/>
      <c r="D591" s="44"/>
      <c r="E591" s="44"/>
      <c r="F591" s="44"/>
      <c r="G591" s="44"/>
      <c r="H591" s="11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  <c r="AA591" s="44"/>
      <c r="AB591" s="44"/>
      <c r="AC591" s="44"/>
      <c r="AD591" s="44"/>
      <c r="AE591" s="44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  <c r="CZ591" s="44"/>
      <c r="DA591" s="44"/>
      <c r="DB591" s="44"/>
      <c r="DC591" s="44"/>
      <c r="DD591" s="44"/>
      <c r="DE591" s="44"/>
      <c r="DF591" s="44"/>
      <c r="DG591" s="44"/>
      <c r="DH591" s="44"/>
      <c r="DI591" s="44"/>
      <c r="DJ591" s="44"/>
      <c r="DK591" s="44"/>
      <c r="DL591" s="44"/>
      <c r="DM591" s="44"/>
      <c r="DN591" s="44"/>
      <c r="DO591" s="44"/>
      <c r="DP591" s="44"/>
      <c r="DQ591" s="44"/>
      <c r="DR591" s="44"/>
      <c r="DS591" s="44"/>
      <c r="DT591" s="44"/>
      <c r="DU591" s="44"/>
      <c r="DV591" s="44"/>
      <c r="DW591" s="44"/>
      <c r="DX591" s="44"/>
      <c r="DY591" s="44"/>
      <c r="DZ591" s="44"/>
      <c r="EA591" s="44"/>
      <c r="EB591" s="44"/>
      <c r="EC591" s="44"/>
      <c r="ED591" s="44"/>
      <c r="EE591" s="44"/>
      <c r="EF591" s="44"/>
      <c r="EG591" s="44"/>
      <c r="EH591" s="44"/>
      <c r="EI591" s="44"/>
      <c r="EJ591" s="44"/>
      <c r="EK591" s="44"/>
      <c r="EL591" s="44"/>
      <c r="EM591" s="44"/>
      <c r="EN591" s="44"/>
      <c r="EO591" s="44"/>
      <c r="EP591" s="44"/>
      <c r="EQ591" s="44"/>
      <c r="ER591" s="44"/>
      <c r="ES591" s="44"/>
      <c r="ET591" s="44"/>
      <c r="EU591" s="44"/>
      <c r="EV591" s="44"/>
      <c r="EW591" s="44"/>
      <c r="EX591" s="44"/>
      <c r="EY591" s="44"/>
      <c r="EZ591" s="44"/>
      <c r="FA591" s="44"/>
      <c r="FB591" s="44"/>
      <c r="FC591" s="44"/>
      <c r="FD591" s="44"/>
      <c r="FE591" s="44"/>
      <c r="FF591" s="44"/>
      <c r="FG591" s="44"/>
      <c r="FH591" s="44"/>
      <c r="FI591" s="44"/>
      <c r="FJ591" s="44"/>
      <c r="FK591" s="44"/>
      <c r="FL591" s="44"/>
      <c r="FM591" s="44"/>
      <c r="FN591" s="44"/>
      <c r="FO591" s="44"/>
      <c r="FP591" s="44"/>
      <c r="FQ591" s="44"/>
      <c r="FR591" s="44"/>
      <c r="FS591" s="44"/>
      <c r="FT591" s="44"/>
      <c r="FU591" s="44"/>
      <c r="FV591" s="44"/>
      <c r="FW591" s="44"/>
      <c r="FX591" s="44"/>
      <c r="FY591" s="44"/>
      <c r="FZ591" s="44"/>
      <c r="GA591" s="44"/>
      <c r="GB591" s="44"/>
      <c r="GC591" s="44"/>
      <c r="GD591" s="44"/>
      <c r="GE591" s="44"/>
      <c r="GF591" s="44"/>
      <c r="GG591" s="44"/>
      <c r="GH591" s="44"/>
      <c r="GI591" s="44"/>
      <c r="GJ591" s="44"/>
      <c r="GK591" s="44"/>
      <c r="GL591" s="44"/>
      <c r="GM591" s="44"/>
      <c r="GN591" s="44"/>
      <c r="GO591" s="44"/>
      <c r="GP591" s="44"/>
      <c r="GQ591" s="44"/>
      <c r="GR591" s="44"/>
      <c r="GS591" s="44"/>
      <c r="GT591" s="44"/>
      <c r="GU591" s="44"/>
      <c r="GV591" s="44"/>
      <c r="GW591" s="44"/>
      <c r="GX591" s="44"/>
      <c r="GY591" s="44"/>
      <c r="GZ591" s="44"/>
      <c r="HA591" s="44"/>
      <c r="HB591" s="44"/>
      <c r="HC591" s="44"/>
      <c r="HD591" s="44"/>
      <c r="HE591" s="44"/>
      <c r="HF591" s="44"/>
      <c r="HG591" s="44"/>
      <c r="HH591" s="44"/>
      <c r="HI591" s="44"/>
      <c r="HJ591" s="44"/>
      <c r="HK591" s="44"/>
      <c r="HL591" s="44"/>
      <c r="HM591" s="44"/>
      <c r="HN591" s="44"/>
      <c r="HO591" s="44"/>
      <c r="HP591" s="44"/>
      <c r="HQ591" s="44"/>
      <c r="HR591" s="44"/>
      <c r="HS591" s="44"/>
      <c r="HT591" s="44"/>
      <c r="HU591" s="44"/>
      <c r="HV591" s="44"/>
      <c r="HW591" s="44"/>
      <c r="HX591" s="44"/>
      <c r="HY591" s="44"/>
      <c r="HZ591" s="44"/>
      <c r="IA591" s="44"/>
      <c r="IB591" s="44"/>
      <c r="IC591" s="44"/>
      <c r="ID591" s="44"/>
      <c r="IE591" s="44"/>
      <c r="IF591" s="44"/>
      <c r="IG591" s="44"/>
      <c r="IH591" s="44"/>
      <c r="II591" s="44"/>
      <c r="IJ591" s="44"/>
      <c r="IK591" s="44"/>
      <c r="IL591" s="44"/>
      <c r="IM591" s="44"/>
      <c r="IN591" s="44"/>
      <c r="IO591" s="44"/>
      <c r="IP591" s="44"/>
      <c r="IQ591" s="44"/>
      <c r="IR591" s="44"/>
      <c r="IS591" s="44"/>
      <c r="IT591" s="44"/>
      <c r="IU591" s="44"/>
      <c r="IV591" s="44"/>
      <c r="IW591" s="44"/>
    </row>
    <row r="592" spans="1:257" s="3" customFormat="1" x14ac:dyDescent="0.2">
      <c r="A592" s="45" t="s">
        <v>53</v>
      </c>
      <c r="B592" s="45"/>
      <c r="D592" s="6"/>
      <c r="E592" s="6"/>
      <c r="F592" s="6"/>
      <c r="G592" s="6"/>
      <c r="H592" s="114"/>
      <c r="I592" s="6"/>
      <c r="O592" s="26"/>
    </row>
    <row r="593" spans="1:20" x14ac:dyDescent="0.2">
      <c r="A593" s="47" t="s">
        <v>240</v>
      </c>
      <c r="B593" s="47" t="s">
        <v>240</v>
      </c>
      <c r="C593" s="8" t="s">
        <v>557</v>
      </c>
      <c r="D593" s="9">
        <v>21</v>
      </c>
      <c r="E593" s="9"/>
      <c r="F593" s="9">
        <f t="shared" ref="F593" si="92">SUM(D593:E593)</f>
        <v>21</v>
      </c>
      <c r="G593" s="9">
        <v>20</v>
      </c>
      <c r="H593" s="113">
        <f t="shared" si="83"/>
        <v>0.95238095238095233</v>
      </c>
      <c r="J593" s="10">
        <v>20160</v>
      </c>
      <c r="O593" s="26"/>
    </row>
    <row r="594" spans="1:20" s="3" customFormat="1" x14ac:dyDescent="0.2">
      <c r="A594" s="48"/>
      <c r="B594" s="48"/>
      <c r="C594" s="13" t="s">
        <v>54</v>
      </c>
      <c r="D594" s="14">
        <f>SUM(D593:D593)</f>
        <v>21</v>
      </c>
      <c r="E594" s="14">
        <f>SUM(E593:E593)</f>
        <v>0</v>
      </c>
      <c r="F594" s="14">
        <f>SUM(F593:F593)</f>
        <v>21</v>
      </c>
      <c r="G594" s="14">
        <f>SUM(G593:G593)</f>
        <v>20</v>
      </c>
      <c r="H594" s="113">
        <f t="shared" si="83"/>
        <v>0.95238095238095233</v>
      </c>
      <c r="I594" s="6"/>
      <c r="O594" s="26"/>
    </row>
    <row r="595" spans="1:20" s="3" customFormat="1" x14ac:dyDescent="0.2">
      <c r="A595" s="45"/>
      <c r="B595" s="45"/>
      <c r="D595" s="6"/>
      <c r="E595" s="6"/>
      <c r="F595" s="6"/>
      <c r="G595" s="6"/>
      <c r="H595" s="114"/>
      <c r="I595" s="6"/>
      <c r="M595" s="1" t="s">
        <v>320</v>
      </c>
      <c r="O595" s="26"/>
    </row>
    <row r="596" spans="1:20" s="3" customFormat="1" x14ac:dyDescent="0.2">
      <c r="A596" s="45"/>
      <c r="B596" s="45"/>
      <c r="D596" s="6"/>
      <c r="E596" s="6"/>
      <c r="F596" s="6"/>
      <c r="G596" s="6"/>
      <c r="H596" s="114"/>
      <c r="I596" s="6"/>
      <c r="O596" s="26"/>
    </row>
    <row r="597" spans="1:20" s="1" customFormat="1" x14ac:dyDescent="0.2">
      <c r="A597" s="44" t="s">
        <v>258</v>
      </c>
      <c r="B597" s="44"/>
      <c r="C597" s="1" t="s">
        <v>320</v>
      </c>
      <c r="D597" s="5" t="s">
        <v>463</v>
      </c>
      <c r="E597" s="5" t="s">
        <v>463</v>
      </c>
      <c r="F597" s="5" t="s">
        <v>463</v>
      </c>
      <c r="G597" s="5" t="s">
        <v>463</v>
      </c>
      <c r="H597" s="114"/>
      <c r="I597" s="5"/>
      <c r="J597" s="1">
        <v>74031</v>
      </c>
      <c r="L597" s="44"/>
      <c r="M597" s="95" t="s">
        <v>258</v>
      </c>
      <c r="N597" s="95"/>
      <c r="O597" s="107" t="s">
        <v>464</v>
      </c>
      <c r="P597" s="96"/>
      <c r="Q597" s="97" t="s">
        <v>465</v>
      </c>
      <c r="R597" s="97" t="s">
        <v>466</v>
      </c>
      <c r="S597" s="96" t="s">
        <v>464</v>
      </c>
    </row>
    <row r="598" spans="1:20" x14ac:dyDescent="0.2">
      <c r="A598" s="45" t="s">
        <v>53</v>
      </c>
      <c r="B598" s="45"/>
      <c r="H598" s="114"/>
      <c r="J598" s="10">
        <v>74032</v>
      </c>
      <c r="L598" s="45"/>
      <c r="M598" s="95" t="s">
        <v>248</v>
      </c>
      <c r="N598" s="95"/>
      <c r="O598" s="108"/>
      <c r="P598" s="98"/>
      <c r="Q598" s="98">
        <v>0.67</v>
      </c>
      <c r="R598" s="98">
        <v>0.33</v>
      </c>
      <c r="S598" s="98">
        <f>SUM(Q598:R598)</f>
        <v>1</v>
      </c>
    </row>
    <row r="599" spans="1:20" x14ac:dyDescent="0.2">
      <c r="A599" s="47" t="s">
        <v>370</v>
      </c>
      <c r="B599" s="47" t="s">
        <v>370</v>
      </c>
      <c r="C599" s="8" t="s">
        <v>276</v>
      </c>
      <c r="D599" s="9">
        <v>100</v>
      </c>
      <c r="E599" s="9"/>
      <c r="F599" s="9">
        <f>SUM(D599:E599)</f>
        <v>100</v>
      </c>
      <c r="G599" s="9"/>
      <c r="H599" s="113">
        <f t="shared" si="83"/>
        <v>0</v>
      </c>
      <c r="I599" s="101" t="s">
        <v>351</v>
      </c>
      <c r="J599" s="111" t="s">
        <v>558</v>
      </c>
      <c r="L599" s="47" t="s">
        <v>370</v>
      </c>
      <c r="M599" s="47" t="s">
        <v>370</v>
      </c>
      <c r="N599" s="8" t="s">
        <v>276</v>
      </c>
      <c r="O599" s="9">
        <v>100</v>
      </c>
      <c r="P599" s="9"/>
      <c r="Q599" s="9">
        <v>100</v>
      </c>
      <c r="R599" s="9">
        <v>0</v>
      </c>
      <c r="S599" s="9">
        <f>SUM(Q599:R599)</f>
        <v>100</v>
      </c>
      <c r="T599" s="101" t="s">
        <v>351</v>
      </c>
    </row>
    <row r="600" spans="1:20" x14ac:dyDescent="0.2">
      <c r="A600" s="47" t="s">
        <v>356</v>
      </c>
      <c r="B600" s="47" t="s">
        <v>356</v>
      </c>
      <c r="C600" s="8" t="s">
        <v>133</v>
      </c>
      <c r="D600" s="9">
        <v>27</v>
      </c>
      <c r="E600" s="9"/>
      <c r="F600" s="9">
        <f t="shared" ref="F600:F620" si="93">SUM(D600:E600)</f>
        <v>27</v>
      </c>
      <c r="G600" s="9"/>
      <c r="H600" s="113">
        <f t="shared" si="83"/>
        <v>0</v>
      </c>
      <c r="I600" s="101" t="s">
        <v>351</v>
      </c>
      <c r="J600" s="104"/>
      <c r="L600" s="47" t="s">
        <v>356</v>
      </c>
      <c r="M600" s="47" t="s">
        <v>356</v>
      </c>
      <c r="N600" s="8" t="s">
        <v>133</v>
      </c>
      <c r="O600" s="9">
        <v>27</v>
      </c>
      <c r="P600" s="9"/>
      <c r="Q600" s="9">
        <v>27</v>
      </c>
      <c r="R600" s="9">
        <v>0</v>
      </c>
      <c r="S600" s="9">
        <f t="shared" ref="S600:S635" si="94">SUM(Q600:R600)</f>
        <v>27</v>
      </c>
      <c r="T600" s="101" t="s">
        <v>351</v>
      </c>
    </row>
    <row r="601" spans="1:20" x14ac:dyDescent="0.2">
      <c r="A601" s="47" t="s">
        <v>233</v>
      </c>
      <c r="B601" s="47" t="s">
        <v>233</v>
      </c>
      <c r="C601" s="8" t="s">
        <v>77</v>
      </c>
      <c r="D601" s="9">
        <v>5499</v>
      </c>
      <c r="E601" s="9"/>
      <c r="F601" s="9">
        <f t="shared" si="93"/>
        <v>5499</v>
      </c>
      <c r="G601" s="9">
        <v>5302</v>
      </c>
      <c r="H601" s="113">
        <f t="shared" si="83"/>
        <v>0.96417530460083656</v>
      </c>
      <c r="I601" s="103" t="s">
        <v>351</v>
      </c>
      <c r="J601" s="104"/>
      <c r="L601" s="47" t="s">
        <v>233</v>
      </c>
      <c r="M601" s="47" t="s">
        <v>233</v>
      </c>
      <c r="N601" s="8" t="s">
        <v>77</v>
      </c>
      <c r="O601" s="9">
        <v>5499</v>
      </c>
      <c r="P601" s="9"/>
      <c r="Q601" s="9">
        <f t="shared" ref="Q601:Q634" si="95">O601*0.67</f>
        <v>3684.3300000000004</v>
      </c>
      <c r="R601" s="9">
        <f t="shared" ref="R601:R634" si="96">O601*0.33</f>
        <v>1814.67</v>
      </c>
      <c r="S601" s="9">
        <f t="shared" si="94"/>
        <v>5499</v>
      </c>
      <c r="T601" s="103" t="s">
        <v>351</v>
      </c>
    </row>
    <row r="602" spans="1:20" x14ac:dyDescent="0.2">
      <c r="A602" s="47" t="s">
        <v>233</v>
      </c>
      <c r="B602" s="47"/>
      <c r="C602" s="8" t="s">
        <v>134</v>
      </c>
      <c r="D602" s="9">
        <v>225</v>
      </c>
      <c r="E602" s="9"/>
      <c r="F602" s="9">
        <f t="shared" si="93"/>
        <v>225</v>
      </c>
      <c r="G602" s="9">
        <v>217</v>
      </c>
      <c r="H602" s="113">
        <f t="shared" si="83"/>
        <v>0.96444444444444444</v>
      </c>
      <c r="I602" s="103" t="s">
        <v>351</v>
      </c>
      <c r="J602" s="104" t="s">
        <v>346</v>
      </c>
      <c r="L602" s="47" t="s">
        <v>233</v>
      </c>
      <c r="M602" s="47"/>
      <c r="N602" s="8" t="s">
        <v>134</v>
      </c>
      <c r="O602" s="9">
        <v>225</v>
      </c>
      <c r="P602" s="9"/>
      <c r="Q602" s="9">
        <f t="shared" si="95"/>
        <v>150.75</v>
      </c>
      <c r="R602" s="9">
        <f t="shared" si="96"/>
        <v>74.25</v>
      </c>
      <c r="S602" s="9">
        <f t="shared" si="94"/>
        <v>225</v>
      </c>
      <c r="T602" s="103" t="s">
        <v>351</v>
      </c>
    </row>
    <row r="603" spans="1:20" x14ac:dyDescent="0.2">
      <c r="A603" s="47" t="s">
        <v>233</v>
      </c>
      <c r="B603" s="47"/>
      <c r="C603" s="8" t="s">
        <v>223</v>
      </c>
      <c r="D603" s="9">
        <v>922</v>
      </c>
      <c r="E603" s="9"/>
      <c r="F603" s="9">
        <f t="shared" si="93"/>
        <v>922</v>
      </c>
      <c r="G603" s="9">
        <v>889</v>
      </c>
      <c r="H603" s="113">
        <f t="shared" si="83"/>
        <v>0.96420824295010843</v>
      </c>
      <c r="I603" s="103" t="s">
        <v>351</v>
      </c>
      <c r="J603" s="104" t="s">
        <v>347</v>
      </c>
      <c r="L603" s="47" t="s">
        <v>233</v>
      </c>
      <c r="M603" s="47"/>
      <c r="N603" s="8" t="s">
        <v>223</v>
      </c>
      <c r="O603" s="9">
        <v>922</v>
      </c>
      <c r="P603" s="9"/>
      <c r="Q603" s="9">
        <f t="shared" si="95"/>
        <v>617.74</v>
      </c>
      <c r="R603" s="9">
        <f t="shared" si="96"/>
        <v>304.26</v>
      </c>
      <c r="S603" s="9">
        <f t="shared" si="94"/>
        <v>922</v>
      </c>
      <c r="T603" s="103" t="s">
        <v>351</v>
      </c>
    </row>
    <row r="604" spans="1:20" x14ac:dyDescent="0.2">
      <c r="A604" s="47" t="s">
        <v>724</v>
      </c>
      <c r="B604" s="47"/>
      <c r="C604" s="8" t="s">
        <v>725</v>
      </c>
      <c r="D604" s="9">
        <v>0</v>
      </c>
      <c r="E604" s="9">
        <v>150</v>
      </c>
      <c r="F604" s="9">
        <f t="shared" si="93"/>
        <v>150</v>
      </c>
      <c r="G604" s="9">
        <v>150</v>
      </c>
      <c r="H604" s="113">
        <f t="shared" si="83"/>
        <v>1</v>
      </c>
      <c r="I604" s="103" t="s">
        <v>351</v>
      </c>
      <c r="J604" s="104"/>
      <c r="L604" s="47"/>
      <c r="M604" s="47"/>
      <c r="N604" s="8"/>
      <c r="O604" s="9"/>
      <c r="P604" s="9"/>
      <c r="Q604" s="9"/>
      <c r="R604" s="9"/>
      <c r="S604" s="9"/>
      <c r="T604" s="103"/>
    </row>
    <row r="605" spans="1:20" x14ac:dyDescent="0.2">
      <c r="A605" s="47" t="s">
        <v>623</v>
      </c>
      <c r="B605" s="47" t="s">
        <v>623</v>
      </c>
      <c r="C605" s="8" t="s">
        <v>593</v>
      </c>
      <c r="D605" s="9">
        <v>795</v>
      </c>
      <c r="E605" s="9"/>
      <c r="F605" s="9">
        <f t="shared" si="93"/>
        <v>795</v>
      </c>
      <c r="G605" s="9">
        <v>794</v>
      </c>
      <c r="H605" s="113">
        <f t="shared" si="83"/>
        <v>0.99874213836477987</v>
      </c>
      <c r="I605" s="103" t="s">
        <v>351</v>
      </c>
      <c r="J605" s="104" t="s">
        <v>597</v>
      </c>
      <c r="L605" s="47" t="s">
        <v>623</v>
      </c>
      <c r="M605" s="47" t="s">
        <v>623</v>
      </c>
      <c r="N605" s="8" t="s">
        <v>593</v>
      </c>
      <c r="O605" s="9">
        <v>795</v>
      </c>
      <c r="P605" s="9"/>
      <c r="Q605" s="9">
        <f t="shared" si="95"/>
        <v>532.65</v>
      </c>
      <c r="R605" s="9">
        <f t="shared" si="96"/>
        <v>262.35000000000002</v>
      </c>
      <c r="S605" s="9">
        <f t="shared" si="94"/>
        <v>795</v>
      </c>
      <c r="T605" s="103" t="s">
        <v>351</v>
      </c>
    </row>
    <row r="606" spans="1:20" x14ac:dyDescent="0.2">
      <c r="A606" s="47" t="s">
        <v>296</v>
      </c>
      <c r="B606" s="47" t="s">
        <v>296</v>
      </c>
      <c r="C606" s="8" t="s">
        <v>342</v>
      </c>
      <c r="D606" s="9">
        <v>130</v>
      </c>
      <c r="E606" s="9"/>
      <c r="F606" s="9">
        <f t="shared" si="93"/>
        <v>130</v>
      </c>
      <c r="G606" s="9">
        <v>130</v>
      </c>
      <c r="H606" s="113">
        <f t="shared" si="83"/>
        <v>1</v>
      </c>
      <c r="I606" s="103" t="s">
        <v>351</v>
      </c>
      <c r="J606" s="104" t="s">
        <v>453</v>
      </c>
      <c r="L606" s="47" t="s">
        <v>296</v>
      </c>
      <c r="M606" s="47" t="s">
        <v>296</v>
      </c>
      <c r="N606" s="8" t="s">
        <v>342</v>
      </c>
      <c r="O606" s="9">
        <v>130</v>
      </c>
      <c r="P606" s="9"/>
      <c r="Q606" s="9">
        <f t="shared" si="95"/>
        <v>87.100000000000009</v>
      </c>
      <c r="R606" s="9">
        <f t="shared" si="96"/>
        <v>42.9</v>
      </c>
      <c r="S606" s="9">
        <f t="shared" si="94"/>
        <v>130</v>
      </c>
      <c r="T606" s="103" t="s">
        <v>351</v>
      </c>
    </row>
    <row r="607" spans="1:20" x14ac:dyDescent="0.2">
      <c r="A607" s="47" t="s">
        <v>379</v>
      </c>
      <c r="B607" s="47" t="s">
        <v>379</v>
      </c>
      <c r="C607" s="8" t="s">
        <v>182</v>
      </c>
      <c r="D607" s="9">
        <v>20</v>
      </c>
      <c r="E607" s="9"/>
      <c r="F607" s="9">
        <f t="shared" si="93"/>
        <v>20</v>
      </c>
      <c r="G607" s="9"/>
      <c r="H607" s="113">
        <f t="shared" si="83"/>
        <v>0</v>
      </c>
      <c r="I607" s="103" t="s">
        <v>351</v>
      </c>
      <c r="J607" s="104" t="s">
        <v>343</v>
      </c>
      <c r="L607" s="47" t="s">
        <v>379</v>
      </c>
      <c r="M607" s="47" t="s">
        <v>379</v>
      </c>
      <c r="N607" s="8" t="s">
        <v>182</v>
      </c>
      <c r="O607" s="9">
        <v>20</v>
      </c>
      <c r="P607" s="9"/>
      <c r="Q607" s="9">
        <f t="shared" si="95"/>
        <v>13.4</v>
      </c>
      <c r="R607" s="9">
        <f t="shared" si="96"/>
        <v>6.6000000000000005</v>
      </c>
      <c r="S607" s="9">
        <f t="shared" si="94"/>
        <v>20</v>
      </c>
      <c r="T607" s="103" t="s">
        <v>351</v>
      </c>
    </row>
    <row r="608" spans="1:20" x14ac:dyDescent="0.2">
      <c r="A608" s="47" t="s">
        <v>380</v>
      </c>
      <c r="B608" s="47" t="s">
        <v>380</v>
      </c>
      <c r="C608" s="8" t="s">
        <v>400</v>
      </c>
      <c r="D608" s="9">
        <v>15</v>
      </c>
      <c r="E608" s="9"/>
      <c r="F608" s="9">
        <f t="shared" si="93"/>
        <v>15</v>
      </c>
      <c r="G608" s="9"/>
      <c r="H608" s="113">
        <f t="shared" si="83"/>
        <v>0</v>
      </c>
      <c r="I608" s="103" t="s">
        <v>351</v>
      </c>
      <c r="J608" s="104"/>
      <c r="L608" s="47" t="s">
        <v>380</v>
      </c>
      <c r="M608" s="47" t="s">
        <v>380</v>
      </c>
      <c r="N608" s="8" t="s">
        <v>400</v>
      </c>
      <c r="O608" s="9">
        <v>15</v>
      </c>
      <c r="P608" s="9"/>
      <c r="Q608" s="9">
        <f t="shared" si="95"/>
        <v>10.050000000000001</v>
      </c>
      <c r="R608" s="9">
        <f t="shared" si="96"/>
        <v>4.95</v>
      </c>
      <c r="S608" s="9">
        <f t="shared" si="94"/>
        <v>15</v>
      </c>
      <c r="T608" s="103" t="s">
        <v>351</v>
      </c>
    </row>
    <row r="609" spans="1:20" ht="11.25" customHeight="1" x14ac:dyDescent="0.2">
      <c r="A609" s="47" t="s">
        <v>738</v>
      </c>
      <c r="B609" s="47" t="s">
        <v>358</v>
      </c>
      <c r="C609" s="11" t="s">
        <v>85</v>
      </c>
      <c r="D609" s="9">
        <v>240</v>
      </c>
      <c r="E609" s="9"/>
      <c r="F609" s="9">
        <f t="shared" si="93"/>
        <v>240</v>
      </c>
      <c r="G609" s="9">
        <v>240</v>
      </c>
      <c r="H609" s="113">
        <f t="shared" si="83"/>
        <v>1</v>
      </c>
      <c r="I609" s="103" t="s">
        <v>351</v>
      </c>
      <c r="J609" s="104" t="s">
        <v>153</v>
      </c>
      <c r="L609" s="47" t="s">
        <v>358</v>
      </c>
      <c r="M609" s="47" t="s">
        <v>358</v>
      </c>
      <c r="N609" s="11" t="s">
        <v>85</v>
      </c>
      <c r="O609" s="9">
        <v>240</v>
      </c>
      <c r="P609" s="9"/>
      <c r="Q609" s="9">
        <f t="shared" si="95"/>
        <v>160.80000000000001</v>
      </c>
      <c r="R609" s="9">
        <f t="shared" si="96"/>
        <v>79.2</v>
      </c>
      <c r="S609" s="9">
        <f t="shared" si="94"/>
        <v>240</v>
      </c>
      <c r="T609" s="103" t="s">
        <v>351</v>
      </c>
    </row>
    <row r="610" spans="1:20" x14ac:dyDescent="0.2">
      <c r="A610" s="47" t="s">
        <v>234</v>
      </c>
      <c r="B610" s="47" t="s">
        <v>234</v>
      </c>
      <c r="C610" s="8" t="s">
        <v>96</v>
      </c>
      <c r="D610" s="9">
        <v>1196</v>
      </c>
      <c r="E610" s="9"/>
      <c r="F610" s="9">
        <f t="shared" si="93"/>
        <v>1196</v>
      </c>
      <c r="G610" s="9">
        <v>1143</v>
      </c>
      <c r="H610" s="113">
        <f t="shared" si="83"/>
        <v>0.95568561872909696</v>
      </c>
      <c r="I610" s="103" t="s">
        <v>351</v>
      </c>
      <c r="J610" s="103"/>
      <c r="K610" s="12"/>
      <c r="L610" s="47" t="s">
        <v>234</v>
      </c>
      <c r="M610" s="47" t="s">
        <v>234</v>
      </c>
      <c r="N610" s="8" t="s">
        <v>96</v>
      </c>
      <c r="O610" s="9">
        <v>1196</v>
      </c>
      <c r="P610" s="9"/>
      <c r="Q610" s="9">
        <f t="shared" si="95"/>
        <v>801.32</v>
      </c>
      <c r="R610" s="9">
        <f t="shared" si="96"/>
        <v>394.68</v>
      </c>
      <c r="S610" s="9">
        <f t="shared" si="94"/>
        <v>1196</v>
      </c>
      <c r="T610" s="103" t="s">
        <v>351</v>
      </c>
    </row>
    <row r="611" spans="1:20" x14ac:dyDescent="0.2">
      <c r="A611" s="47" t="s">
        <v>295</v>
      </c>
      <c r="B611" s="47"/>
      <c r="C611" s="8" t="s">
        <v>81</v>
      </c>
      <c r="D611" s="9">
        <v>24</v>
      </c>
      <c r="E611" s="9"/>
      <c r="F611" s="9">
        <f t="shared" si="93"/>
        <v>24</v>
      </c>
      <c r="G611" s="9">
        <v>23</v>
      </c>
      <c r="H611" s="113">
        <f t="shared" si="83"/>
        <v>0.95833333333333337</v>
      </c>
      <c r="I611" s="103" t="s">
        <v>351</v>
      </c>
      <c r="J611" s="103"/>
      <c r="K611" s="12"/>
      <c r="L611" s="47" t="s">
        <v>295</v>
      </c>
      <c r="M611" s="47"/>
      <c r="N611" s="8" t="s">
        <v>81</v>
      </c>
      <c r="O611" s="9">
        <v>24</v>
      </c>
      <c r="P611" s="9"/>
      <c r="Q611" s="9">
        <f t="shared" si="95"/>
        <v>16.080000000000002</v>
      </c>
      <c r="R611" s="9">
        <f t="shared" si="96"/>
        <v>7.92</v>
      </c>
      <c r="S611" s="9">
        <f t="shared" si="94"/>
        <v>24</v>
      </c>
      <c r="T611" s="103" t="s">
        <v>351</v>
      </c>
    </row>
    <row r="612" spans="1:20" x14ac:dyDescent="0.2">
      <c r="A612" s="47" t="s">
        <v>244</v>
      </c>
      <c r="B612" s="47" t="s">
        <v>244</v>
      </c>
      <c r="C612" s="8" t="s">
        <v>89</v>
      </c>
      <c r="D612" s="100">
        <v>25</v>
      </c>
      <c r="E612" s="9"/>
      <c r="F612" s="9">
        <f t="shared" si="93"/>
        <v>25</v>
      </c>
      <c r="G612" s="9"/>
      <c r="H612" s="113">
        <f t="shared" si="83"/>
        <v>0</v>
      </c>
      <c r="I612" s="103" t="s">
        <v>351</v>
      </c>
      <c r="J612" s="104" t="s">
        <v>190</v>
      </c>
      <c r="L612" s="47" t="s">
        <v>244</v>
      </c>
      <c r="M612" s="47" t="s">
        <v>244</v>
      </c>
      <c r="N612" s="8" t="s">
        <v>89</v>
      </c>
      <c r="O612" s="100">
        <v>25</v>
      </c>
      <c r="P612" s="9"/>
      <c r="Q612" s="9">
        <f t="shared" si="95"/>
        <v>16.75</v>
      </c>
      <c r="R612" s="9">
        <f t="shared" si="96"/>
        <v>8.25</v>
      </c>
      <c r="S612" s="9">
        <f t="shared" si="94"/>
        <v>25</v>
      </c>
      <c r="T612" s="103" t="s">
        <v>351</v>
      </c>
    </row>
    <row r="613" spans="1:20" x14ac:dyDescent="0.2">
      <c r="A613" s="47" t="s">
        <v>244</v>
      </c>
      <c r="B613" s="47"/>
      <c r="C613" s="8" t="s">
        <v>268</v>
      </c>
      <c r="D613" s="100">
        <v>60</v>
      </c>
      <c r="E613" s="9"/>
      <c r="F613" s="9">
        <f t="shared" si="93"/>
        <v>60</v>
      </c>
      <c r="G613" s="9">
        <v>10</v>
      </c>
      <c r="H613" s="113">
        <f t="shared" si="83"/>
        <v>0.16666666666666666</v>
      </c>
      <c r="I613" s="103" t="s">
        <v>351</v>
      </c>
      <c r="J613" s="104"/>
      <c r="L613" s="47" t="s">
        <v>244</v>
      </c>
      <c r="M613" s="47"/>
      <c r="N613" s="8" t="s">
        <v>268</v>
      </c>
      <c r="O613" s="100">
        <v>60</v>
      </c>
      <c r="P613" s="9"/>
      <c r="Q613" s="9">
        <f t="shared" si="95"/>
        <v>40.200000000000003</v>
      </c>
      <c r="R613" s="9">
        <f t="shared" si="96"/>
        <v>19.8</v>
      </c>
      <c r="S613" s="9">
        <f t="shared" si="94"/>
        <v>60</v>
      </c>
      <c r="T613" s="103" t="s">
        <v>351</v>
      </c>
    </row>
    <row r="614" spans="1:20" x14ac:dyDescent="0.2">
      <c r="A614" s="47" t="s">
        <v>244</v>
      </c>
      <c r="B614" s="47"/>
      <c r="C614" s="8" t="s">
        <v>78</v>
      </c>
      <c r="D614" s="100">
        <v>20</v>
      </c>
      <c r="E614" s="9"/>
      <c r="F614" s="9">
        <f t="shared" si="93"/>
        <v>20</v>
      </c>
      <c r="G614" s="9">
        <v>9</v>
      </c>
      <c r="H614" s="113">
        <f t="shared" si="83"/>
        <v>0.45</v>
      </c>
      <c r="I614" s="103" t="s">
        <v>351</v>
      </c>
      <c r="J614" s="104"/>
      <c r="L614" s="47" t="s">
        <v>244</v>
      </c>
      <c r="M614" s="47"/>
      <c r="N614" s="8" t="s">
        <v>78</v>
      </c>
      <c r="O614" s="100">
        <v>20</v>
      </c>
      <c r="P614" s="9"/>
      <c r="Q614" s="9">
        <f t="shared" si="95"/>
        <v>13.4</v>
      </c>
      <c r="R614" s="9">
        <f t="shared" si="96"/>
        <v>6.6000000000000005</v>
      </c>
      <c r="S614" s="9">
        <f t="shared" si="94"/>
        <v>20</v>
      </c>
      <c r="T614" s="103" t="s">
        <v>351</v>
      </c>
    </row>
    <row r="615" spans="1:20" x14ac:dyDescent="0.2">
      <c r="A615" s="47" t="s">
        <v>363</v>
      </c>
      <c r="B615" s="47" t="s">
        <v>363</v>
      </c>
      <c r="C615" s="8" t="s">
        <v>58</v>
      </c>
      <c r="D615" s="100">
        <v>50</v>
      </c>
      <c r="E615" s="9"/>
      <c r="F615" s="9">
        <f t="shared" si="93"/>
        <v>50</v>
      </c>
      <c r="G615" s="9">
        <v>13</v>
      </c>
      <c r="H615" s="113">
        <f t="shared" si="83"/>
        <v>0.26</v>
      </c>
      <c r="I615" s="103" t="s">
        <v>351</v>
      </c>
      <c r="J615" s="104" t="s">
        <v>191</v>
      </c>
      <c r="L615" s="47" t="s">
        <v>363</v>
      </c>
      <c r="M615" s="47" t="s">
        <v>363</v>
      </c>
      <c r="N615" s="8" t="s">
        <v>58</v>
      </c>
      <c r="O615" s="100">
        <v>50</v>
      </c>
      <c r="P615" s="9"/>
      <c r="Q615" s="9">
        <v>33</v>
      </c>
      <c r="R615" s="9">
        <f t="shared" si="96"/>
        <v>16.5</v>
      </c>
      <c r="S615" s="9">
        <f t="shared" si="94"/>
        <v>49.5</v>
      </c>
      <c r="T615" s="103" t="s">
        <v>351</v>
      </c>
    </row>
    <row r="616" spans="1:20" x14ac:dyDescent="0.2">
      <c r="A616" s="47" t="s">
        <v>363</v>
      </c>
      <c r="B616" s="47"/>
      <c r="C616" s="8" t="s">
        <v>82</v>
      </c>
      <c r="D616" s="100">
        <v>30</v>
      </c>
      <c r="E616" s="9"/>
      <c r="F616" s="9">
        <f t="shared" si="93"/>
        <v>30</v>
      </c>
      <c r="G616" s="9">
        <v>30</v>
      </c>
      <c r="H616" s="113">
        <f t="shared" si="83"/>
        <v>1</v>
      </c>
      <c r="I616" s="103" t="s">
        <v>351</v>
      </c>
      <c r="J616" s="104"/>
      <c r="L616" s="47" t="s">
        <v>363</v>
      </c>
      <c r="M616" s="47"/>
      <c r="N616" s="8" t="s">
        <v>82</v>
      </c>
      <c r="O616" s="100">
        <v>30</v>
      </c>
      <c r="P616" s="9"/>
      <c r="Q616" s="9">
        <f t="shared" si="95"/>
        <v>20.100000000000001</v>
      </c>
      <c r="R616" s="9">
        <f t="shared" si="96"/>
        <v>9.9</v>
      </c>
      <c r="S616" s="9">
        <f t="shared" si="94"/>
        <v>30</v>
      </c>
      <c r="T616" s="103" t="s">
        <v>351</v>
      </c>
    </row>
    <row r="617" spans="1:20" x14ac:dyDescent="0.2">
      <c r="A617" s="47" t="s">
        <v>363</v>
      </c>
      <c r="B617" s="47"/>
      <c r="C617" s="8" t="s">
        <v>88</v>
      </c>
      <c r="D617" s="100">
        <v>25</v>
      </c>
      <c r="E617" s="9"/>
      <c r="F617" s="9">
        <f t="shared" si="93"/>
        <v>25</v>
      </c>
      <c r="G617" s="9">
        <v>7</v>
      </c>
      <c r="H617" s="113">
        <f t="shared" si="83"/>
        <v>0.28000000000000003</v>
      </c>
      <c r="I617" s="103" t="s">
        <v>351</v>
      </c>
      <c r="J617" s="104"/>
      <c r="L617" s="47" t="s">
        <v>363</v>
      </c>
      <c r="M617" s="47"/>
      <c r="N617" s="8" t="s">
        <v>88</v>
      </c>
      <c r="O617" s="100">
        <v>25</v>
      </c>
      <c r="P617" s="9"/>
      <c r="Q617" s="9">
        <f t="shared" si="95"/>
        <v>16.75</v>
      </c>
      <c r="R617" s="9">
        <f t="shared" si="96"/>
        <v>8.25</v>
      </c>
      <c r="S617" s="9">
        <f t="shared" si="94"/>
        <v>25</v>
      </c>
      <c r="T617" s="103" t="s">
        <v>351</v>
      </c>
    </row>
    <row r="618" spans="1:20" x14ac:dyDescent="0.2">
      <c r="A618" s="47" t="s">
        <v>363</v>
      </c>
      <c r="B618" s="47"/>
      <c r="C618" s="8" t="s">
        <v>66</v>
      </c>
      <c r="D618" s="100">
        <v>20</v>
      </c>
      <c r="E618" s="9"/>
      <c r="F618" s="9">
        <f t="shared" si="93"/>
        <v>20</v>
      </c>
      <c r="G618" s="9">
        <v>5</v>
      </c>
      <c r="H618" s="113">
        <f t="shared" si="83"/>
        <v>0.25</v>
      </c>
      <c r="I618" s="101" t="s">
        <v>351</v>
      </c>
      <c r="J618" s="104"/>
      <c r="L618" s="47" t="s">
        <v>363</v>
      </c>
      <c r="M618" s="47"/>
      <c r="N618" s="8" t="s">
        <v>66</v>
      </c>
      <c r="O618" s="100">
        <v>20</v>
      </c>
      <c r="P618" s="9"/>
      <c r="Q618" s="9">
        <f t="shared" si="95"/>
        <v>13.4</v>
      </c>
      <c r="R618" s="9">
        <f t="shared" si="96"/>
        <v>6.6000000000000005</v>
      </c>
      <c r="S618" s="9">
        <f t="shared" si="94"/>
        <v>20</v>
      </c>
      <c r="T618" s="101" t="s">
        <v>351</v>
      </c>
    </row>
    <row r="619" spans="1:20" x14ac:dyDescent="0.2">
      <c r="A619" s="47" t="s">
        <v>243</v>
      </c>
      <c r="B619" s="47" t="s">
        <v>243</v>
      </c>
      <c r="C619" s="8" t="s">
        <v>80</v>
      </c>
      <c r="D619" s="100">
        <v>105</v>
      </c>
      <c r="E619" s="9"/>
      <c r="F619" s="9">
        <f t="shared" si="93"/>
        <v>105</v>
      </c>
      <c r="G619" s="9">
        <v>119</v>
      </c>
      <c r="H619" s="113">
        <f t="shared" si="83"/>
        <v>1.1333333333333333</v>
      </c>
      <c r="I619" s="103" t="s">
        <v>351</v>
      </c>
      <c r="J619" s="104"/>
      <c r="L619" s="47" t="s">
        <v>243</v>
      </c>
      <c r="M619" s="47" t="s">
        <v>243</v>
      </c>
      <c r="N619" s="8" t="s">
        <v>80</v>
      </c>
      <c r="O619" s="100">
        <v>105</v>
      </c>
      <c r="P619" s="9"/>
      <c r="Q619" s="9">
        <f t="shared" si="95"/>
        <v>70.350000000000009</v>
      </c>
      <c r="R619" s="9">
        <f t="shared" si="96"/>
        <v>34.65</v>
      </c>
      <c r="S619" s="9">
        <f t="shared" si="94"/>
        <v>105</v>
      </c>
      <c r="T619" s="103" t="s">
        <v>351</v>
      </c>
    </row>
    <row r="620" spans="1:20" x14ac:dyDescent="0.2">
      <c r="A620" s="47" t="s">
        <v>243</v>
      </c>
      <c r="B620" s="47"/>
      <c r="C620" s="8" t="s">
        <v>119</v>
      </c>
      <c r="D620" s="100">
        <v>120</v>
      </c>
      <c r="E620" s="9"/>
      <c r="F620" s="9">
        <f t="shared" si="93"/>
        <v>120</v>
      </c>
      <c r="G620" s="9">
        <v>85</v>
      </c>
      <c r="H620" s="113">
        <f t="shared" si="83"/>
        <v>0.70833333333333337</v>
      </c>
      <c r="I620" s="103" t="s">
        <v>351</v>
      </c>
      <c r="J620" s="104" t="s">
        <v>176</v>
      </c>
      <c r="L620" s="47" t="s">
        <v>243</v>
      </c>
      <c r="M620" s="47"/>
      <c r="N620" s="8" t="s">
        <v>119</v>
      </c>
      <c r="O620" s="100">
        <v>120</v>
      </c>
      <c r="P620" s="9"/>
      <c r="Q620" s="9">
        <f t="shared" si="95"/>
        <v>80.400000000000006</v>
      </c>
      <c r="R620" s="9">
        <f t="shared" si="96"/>
        <v>39.6</v>
      </c>
      <c r="S620" s="9">
        <f t="shared" si="94"/>
        <v>120</v>
      </c>
      <c r="T620" s="103" t="s">
        <v>351</v>
      </c>
    </row>
    <row r="621" spans="1:20" x14ac:dyDescent="0.2">
      <c r="A621" s="47" t="s">
        <v>235</v>
      </c>
      <c r="B621" s="47" t="s">
        <v>235</v>
      </c>
      <c r="C621" s="8" t="s">
        <v>79</v>
      </c>
      <c r="D621" s="100">
        <v>100</v>
      </c>
      <c r="E621" s="9"/>
      <c r="F621" s="9">
        <f t="shared" ref="F621:F626" si="97">SUM(D621:E621)</f>
        <v>100</v>
      </c>
      <c r="G621" s="9">
        <v>98</v>
      </c>
      <c r="H621" s="113">
        <f t="shared" si="83"/>
        <v>0.98</v>
      </c>
      <c r="I621" s="103" t="s">
        <v>351</v>
      </c>
      <c r="J621" s="104"/>
      <c r="L621" s="47" t="s">
        <v>235</v>
      </c>
      <c r="M621" s="47" t="s">
        <v>235</v>
      </c>
      <c r="N621" s="8" t="s">
        <v>79</v>
      </c>
      <c r="O621" s="100">
        <v>100</v>
      </c>
      <c r="P621" s="9"/>
      <c r="Q621" s="9">
        <f t="shared" si="95"/>
        <v>67</v>
      </c>
      <c r="R621" s="9">
        <f t="shared" si="96"/>
        <v>33</v>
      </c>
      <c r="S621" s="9">
        <f t="shared" si="94"/>
        <v>100</v>
      </c>
      <c r="T621" s="103" t="s">
        <v>351</v>
      </c>
    </row>
    <row r="622" spans="1:20" x14ac:dyDescent="0.2">
      <c r="A622" s="47" t="s">
        <v>239</v>
      </c>
      <c r="B622" s="47" t="s">
        <v>239</v>
      </c>
      <c r="C622" s="8" t="s">
        <v>93</v>
      </c>
      <c r="D622" s="100">
        <v>110</v>
      </c>
      <c r="E622" s="9"/>
      <c r="F622" s="9">
        <f t="shared" si="97"/>
        <v>110</v>
      </c>
      <c r="G622" s="9">
        <v>118</v>
      </c>
      <c r="H622" s="113">
        <f t="shared" si="83"/>
        <v>1.0727272727272728</v>
      </c>
      <c r="I622" s="103" t="s">
        <v>351</v>
      </c>
      <c r="J622" s="104"/>
      <c r="L622" s="47" t="s">
        <v>239</v>
      </c>
      <c r="M622" s="47" t="s">
        <v>239</v>
      </c>
      <c r="N622" s="8" t="s">
        <v>93</v>
      </c>
      <c r="O622" s="100">
        <v>110</v>
      </c>
      <c r="P622" s="9"/>
      <c r="Q622" s="9">
        <f t="shared" si="95"/>
        <v>73.7</v>
      </c>
      <c r="R622" s="9">
        <f t="shared" si="96"/>
        <v>36.300000000000004</v>
      </c>
      <c r="S622" s="9">
        <f t="shared" si="94"/>
        <v>110</v>
      </c>
      <c r="T622" s="103" t="s">
        <v>351</v>
      </c>
    </row>
    <row r="623" spans="1:20" x14ac:dyDescent="0.2">
      <c r="A623" s="47" t="s">
        <v>239</v>
      </c>
      <c r="B623" s="47"/>
      <c r="C623" s="8" t="s">
        <v>59</v>
      </c>
      <c r="D623" s="100">
        <v>100</v>
      </c>
      <c r="E623" s="9"/>
      <c r="F623" s="9">
        <f t="shared" si="97"/>
        <v>100</v>
      </c>
      <c r="G623" s="9">
        <v>76</v>
      </c>
      <c r="H623" s="113">
        <f t="shared" ref="H623:H690" si="98">G623/F623</f>
        <v>0.76</v>
      </c>
      <c r="I623" s="103" t="s">
        <v>351</v>
      </c>
      <c r="J623" s="104"/>
      <c r="L623" s="47" t="s">
        <v>239</v>
      </c>
      <c r="M623" s="47"/>
      <c r="N623" s="8" t="s">
        <v>59</v>
      </c>
      <c r="O623" s="100">
        <v>100</v>
      </c>
      <c r="P623" s="9"/>
      <c r="Q623" s="9">
        <f t="shared" si="95"/>
        <v>67</v>
      </c>
      <c r="R623" s="9">
        <f t="shared" si="96"/>
        <v>33</v>
      </c>
      <c r="S623" s="9">
        <f t="shared" si="94"/>
        <v>100</v>
      </c>
      <c r="T623" s="103" t="s">
        <v>351</v>
      </c>
    </row>
    <row r="624" spans="1:20" x14ac:dyDescent="0.2">
      <c r="A624" s="47" t="s">
        <v>239</v>
      </c>
      <c r="B624" s="47"/>
      <c r="C624" s="8" t="s">
        <v>120</v>
      </c>
      <c r="D624" s="100">
        <v>10</v>
      </c>
      <c r="E624" s="9"/>
      <c r="F624" s="9">
        <f t="shared" si="97"/>
        <v>10</v>
      </c>
      <c r="G624" s="9">
        <v>8</v>
      </c>
      <c r="H624" s="113">
        <f t="shared" si="98"/>
        <v>0.8</v>
      </c>
      <c r="I624" s="103" t="s">
        <v>351</v>
      </c>
      <c r="J624" s="104"/>
      <c r="L624" s="47" t="s">
        <v>239</v>
      </c>
      <c r="M624" s="47"/>
      <c r="N624" s="8" t="s">
        <v>120</v>
      </c>
      <c r="O624" s="100">
        <v>10</v>
      </c>
      <c r="P624" s="9"/>
      <c r="Q624" s="9">
        <f t="shared" si="95"/>
        <v>6.7</v>
      </c>
      <c r="R624" s="9">
        <f t="shared" si="96"/>
        <v>3.3000000000000003</v>
      </c>
      <c r="S624" s="9">
        <f t="shared" si="94"/>
        <v>10</v>
      </c>
      <c r="T624" s="103" t="s">
        <v>351</v>
      </c>
    </row>
    <row r="625" spans="1:20" x14ac:dyDescent="0.2">
      <c r="A625" s="47" t="s">
        <v>359</v>
      </c>
      <c r="B625" s="47" t="s">
        <v>359</v>
      </c>
      <c r="C625" s="8" t="s">
        <v>83</v>
      </c>
      <c r="D625" s="100">
        <v>10</v>
      </c>
      <c r="E625" s="9"/>
      <c r="F625" s="9">
        <f t="shared" si="97"/>
        <v>10</v>
      </c>
      <c r="G625" s="9"/>
      <c r="H625" s="113">
        <f t="shared" si="98"/>
        <v>0</v>
      </c>
      <c r="I625" s="103" t="s">
        <v>351</v>
      </c>
      <c r="J625" s="104"/>
      <c r="L625" s="47" t="s">
        <v>359</v>
      </c>
      <c r="M625" s="47" t="s">
        <v>359</v>
      </c>
      <c r="N625" s="8" t="s">
        <v>83</v>
      </c>
      <c r="O625" s="100">
        <v>10</v>
      </c>
      <c r="P625" s="9"/>
      <c r="Q625" s="9">
        <f t="shared" si="95"/>
        <v>6.7</v>
      </c>
      <c r="R625" s="9">
        <f t="shared" si="96"/>
        <v>3.3000000000000003</v>
      </c>
      <c r="S625" s="9">
        <f t="shared" si="94"/>
        <v>10</v>
      </c>
      <c r="T625" s="103" t="s">
        <v>351</v>
      </c>
    </row>
    <row r="626" spans="1:20" x14ac:dyDescent="0.2">
      <c r="A626" s="47" t="s">
        <v>242</v>
      </c>
      <c r="B626" s="47" t="s">
        <v>242</v>
      </c>
      <c r="C626" s="8" t="s">
        <v>121</v>
      </c>
      <c r="D626" s="100">
        <v>80</v>
      </c>
      <c r="E626" s="9"/>
      <c r="F626" s="9">
        <f t="shared" si="97"/>
        <v>80</v>
      </c>
      <c r="G626" s="9"/>
      <c r="H626" s="113">
        <f t="shared" si="98"/>
        <v>0</v>
      </c>
      <c r="I626" s="103" t="s">
        <v>351</v>
      </c>
      <c r="J626" s="104"/>
      <c r="L626" s="47" t="s">
        <v>242</v>
      </c>
      <c r="M626" s="47" t="s">
        <v>242</v>
      </c>
      <c r="N626" s="8" t="s">
        <v>121</v>
      </c>
      <c r="O626" s="100">
        <v>80</v>
      </c>
      <c r="P626" s="9"/>
      <c r="Q626" s="9">
        <f t="shared" si="95"/>
        <v>53.6</v>
      </c>
      <c r="R626" s="9">
        <f t="shared" si="96"/>
        <v>26.400000000000002</v>
      </c>
      <c r="S626" s="9">
        <f t="shared" si="94"/>
        <v>80</v>
      </c>
      <c r="T626" s="103" t="s">
        <v>351</v>
      </c>
    </row>
    <row r="627" spans="1:20" x14ac:dyDescent="0.2">
      <c r="A627" s="47" t="s">
        <v>240</v>
      </c>
      <c r="B627" s="47" t="s">
        <v>240</v>
      </c>
      <c r="C627" s="8" t="s">
        <v>61</v>
      </c>
      <c r="D627" s="100">
        <v>10</v>
      </c>
      <c r="E627" s="9"/>
      <c r="F627" s="9">
        <f>SUM(D627:E627)</f>
        <v>10</v>
      </c>
      <c r="G627" s="9"/>
      <c r="H627" s="113">
        <f t="shared" si="98"/>
        <v>0</v>
      </c>
      <c r="I627" s="103" t="s">
        <v>351</v>
      </c>
      <c r="J627" s="104"/>
      <c r="L627" s="47" t="s">
        <v>240</v>
      </c>
      <c r="M627" s="47" t="s">
        <v>240</v>
      </c>
      <c r="N627" s="8" t="s">
        <v>61</v>
      </c>
      <c r="O627" s="100">
        <v>10</v>
      </c>
      <c r="P627" s="9"/>
      <c r="Q627" s="9">
        <f t="shared" si="95"/>
        <v>6.7</v>
      </c>
      <c r="R627" s="9">
        <f t="shared" si="96"/>
        <v>3.3000000000000003</v>
      </c>
      <c r="S627" s="9">
        <f t="shared" si="94"/>
        <v>10</v>
      </c>
      <c r="T627" s="103" t="s">
        <v>351</v>
      </c>
    </row>
    <row r="628" spans="1:20" x14ac:dyDescent="0.2">
      <c r="A628" s="47" t="s">
        <v>240</v>
      </c>
      <c r="B628" s="47"/>
      <c r="C628" s="8" t="s">
        <v>55</v>
      </c>
      <c r="D628" s="100">
        <v>10</v>
      </c>
      <c r="E628" s="9"/>
      <c r="F628" s="9">
        <f t="shared" ref="F628:F634" si="99">SUM(D628:E628)</f>
        <v>10</v>
      </c>
      <c r="G628" s="9"/>
      <c r="H628" s="113">
        <f t="shared" si="98"/>
        <v>0</v>
      </c>
      <c r="I628" s="103" t="s">
        <v>351</v>
      </c>
      <c r="J628" s="104"/>
      <c r="L628" s="47" t="s">
        <v>240</v>
      </c>
      <c r="M628" s="47"/>
      <c r="N628" s="8" t="s">
        <v>55</v>
      </c>
      <c r="O628" s="100">
        <v>10</v>
      </c>
      <c r="P628" s="9"/>
      <c r="Q628" s="9">
        <f t="shared" si="95"/>
        <v>6.7</v>
      </c>
      <c r="R628" s="9">
        <f t="shared" si="96"/>
        <v>3.3000000000000003</v>
      </c>
      <c r="S628" s="9">
        <f t="shared" si="94"/>
        <v>10</v>
      </c>
      <c r="T628" s="103" t="s">
        <v>351</v>
      </c>
    </row>
    <row r="629" spans="1:20" x14ac:dyDescent="0.2">
      <c r="A629" s="47" t="s">
        <v>240</v>
      </c>
      <c r="B629" s="47"/>
      <c r="C629" s="8" t="s">
        <v>113</v>
      </c>
      <c r="D629" s="100">
        <v>10</v>
      </c>
      <c r="E629" s="9"/>
      <c r="F629" s="9">
        <f t="shared" si="99"/>
        <v>10</v>
      </c>
      <c r="G629" s="9">
        <v>7</v>
      </c>
      <c r="H629" s="113">
        <f t="shared" si="98"/>
        <v>0.7</v>
      </c>
      <c r="I629" s="103" t="s">
        <v>351</v>
      </c>
      <c r="J629" s="104"/>
      <c r="L629" s="47" t="s">
        <v>240</v>
      </c>
      <c r="M629" s="47"/>
      <c r="N629" s="8" t="s">
        <v>113</v>
      </c>
      <c r="O629" s="100">
        <v>10</v>
      </c>
      <c r="P629" s="9"/>
      <c r="Q629" s="9">
        <f t="shared" si="95"/>
        <v>6.7</v>
      </c>
      <c r="R629" s="9">
        <f t="shared" si="96"/>
        <v>3.3000000000000003</v>
      </c>
      <c r="S629" s="9">
        <f t="shared" si="94"/>
        <v>10</v>
      </c>
      <c r="T629" s="103" t="s">
        <v>351</v>
      </c>
    </row>
    <row r="630" spans="1:20" x14ac:dyDescent="0.2">
      <c r="A630" s="47" t="s">
        <v>240</v>
      </c>
      <c r="B630" s="47"/>
      <c r="C630" s="8" t="s">
        <v>135</v>
      </c>
      <c r="D630" s="100">
        <v>50</v>
      </c>
      <c r="E630" s="9"/>
      <c r="F630" s="9">
        <f t="shared" si="99"/>
        <v>50</v>
      </c>
      <c r="G630" s="9"/>
      <c r="H630" s="113">
        <f t="shared" si="98"/>
        <v>0</v>
      </c>
      <c r="I630" s="103" t="s">
        <v>351</v>
      </c>
      <c r="J630" s="104"/>
      <c r="L630" s="47" t="s">
        <v>240</v>
      </c>
      <c r="M630" s="47"/>
      <c r="N630" s="8" t="s">
        <v>135</v>
      </c>
      <c r="O630" s="100">
        <v>50</v>
      </c>
      <c r="P630" s="9"/>
      <c r="Q630" s="9">
        <f t="shared" si="95"/>
        <v>33.5</v>
      </c>
      <c r="R630" s="9">
        <v>16</v>
      </c>
      <c r="S630" s="9">
        <f t="shared" si="94"/>
        <v>49.5</v>
      </c>
      <c r="T630" s="103" t="s">
        <v>351</v>
      </c>
    </row>
    <row r="631" spans="1:20" x14ac:dyDescent="0.2">
      <c r="A631" s="47" t="s">
        <v>240</v>
      </c>
      <c r="B631" s="47"/>
      <c r="C631" s="8" t="s">
        <v>117</v>
      </c>
      <c r="D631" s="102">
        <v>20</v>
      </c>
      <c r="E631" s="9"/>
      <c r="F631" s="9">
        <f t="shared" si="99"/>
        <v>20</v>
      </c>
      <c r="G631" s="9"/>
      <c r="H631" s="113">
        <f t="shared" si="98"/>
        <v>0</v>
      </c>
      <c r="I631" s="103" t="s">
        <v>351</v>
      </c>
      <c r="J631" s="104"/>
      <c r="L631" s="47" t="s">
        <v>240</v>
      </c>
      <c r="M631" s="47"/>
      <c r="N631" s="8" t="s">
        <v>117</v>
      </c>
      <c r="O631" s="102">
        <v>20</v>
      </c>
      <c r="P631" s="9"/>
      <c r="Q631" s="9">
        <f t="shared" si="95"/>
        <v>13.4</v>
      </c>
      <c r="R631" s="9">
        <f t="shared" si="96"/>
        <v>6.6000000000000005</v>
      </c>
      <c r="S631" s="9">
        <f t="shared" si="94"/>
        <v>20</v>
      </c>
      <c r="T631" s="103" t="s">
        <v>351</v>
      </c>
    </row>
    <row r="632" spans="1:20" x14ac:dyDescent="0.2">
      <c r="A632" s="47" t="s">
        <v>240</v>
      </c>
      <c r="B632" s="47"/>
      <c r="C632" s="8" t="s">
        <v>136</v>
      </c>
      <c r="D632" s="100">
        <v>20</v>
      </c>
      <c r="E632" s="9"/>
      <c r="F632" s="9">
        <f t="shared" si="99"/>
        <v>20</v>
      </c>
      <c r="G632" s="9">
        <v>4</v>
      </c>
      <c r="H632" s="113">
        <f t="shared" si="98"/>
        <v>0.2</v>
      </c>
      <c r="I632" s="103" t="s">
        <v>351</v>
      </c>
      <c r="J632" s="104"/>
      <c r="L632" s="47" t="s">
        <v>240</v>
      </c>
      <c r="M632" s="47"/>
      <c r="N632" s="8" t="s">
        <v>136</v>
      </c>
      <c r="O632" s="100">
        <v>20</v>
      </c>
      <c r="P632" s="9"/>
      <c r="Q632" s="9">
        <f t="shared" si="95"/>
        <v>13.4</v>
      </c>
      <c r="R632" s="9">
        <f t="shared" si="96"/>
        <v>6.6000000000000005</v>
      </c>
      <c r="S632" s="9">
        <f t="shared" si="94"/>
        <v>20</v>
      </c>
      <c r="T632" s="103" t="s">
        <v>351</v>
      </c>
    </row>
    <row r="633" spans="1:20" x14ac:dyDescent="0.2">
      <c r="A633" s="47" t="s">
        <v>236</v>
      </c>
      <c r="B633" s="47" t="s">
        <v>236</v>
      </c>
      <c r="C633" s="8" t="s">
        <v>62</v>
      </c>
      <c r="D633" s="100">
        <v>120</v>
      </c>
      <c r="E633" s="9"/>
      <c r="F633" s="9">
        <f t="shared" si="99"/>
        <v>120</v>
      </c>
      <c r="G633" s="9">
        <v>34</v>
      </c>
      <c r="H633" s="113">
        <f t="shared" si="98"/>
        <v>0.28333333333333333</v>
      </c>
      <c r="I633" s="103" t="s">
        <v>351</v>
      </c>
      <c r="J633" s="104"/>
      <c r="L633" s="47" t="s">
        <v>236</v>
      </c>
      <c r="M633" s="47" t="s">
        <v>236</v>
      </c>
      <c r="N633" s="8" t="s">
        <v>62</v>
      </c>
      <c r="O633" s="100">
        <v>120</v>
      </c>
      <c r="P633" s="9"/>
      <c r="Q633" s="9">
        <f t="shared" si="95"/>
        <v>80.400000000000006</v>
      </c>
      <c r="R633" s="9">
        <f t="shared" si="96"/>
        <v>39.6</v>
      </c>
      <c r="S633" s="9">
        <f t="shared" si="94"/>
        <v>120</v>
      </c>
      <c r="T633" s="103" t="s">
        <v>351</v>
      </c>
    </row>
    <row r="634" spans="1:20" x14ac:dyDescent="0.2">
      <c r="A634" s="47" t="s">
        <v>354</v>
      </c>
      <c r="B634" s="47" t="s">
        <v>354</v>
      </c>
      <c r="C634" s="8" t="s">
        <v>56</v>
      </c>
      <c r="D634" s="102">
        <v>264</v>
      </c>
      <c r="E634" s="9"/>
      <c r="F634" s="9">
        <f t="shared" si="99"/>
        <v>264</v>
      </c>
      <c r="G634" s="9">
        <v>91</v>
      </c>
      <c r="H634" s="113">
        <f t="shared" si="98"/>
        <v>0.34469696969696972</v>
      </c>
      <c r="I634" s="103" t="s">
        <v>351</v>
      </c>
      <c r="J634" s="103">
        <f>SUM(H612:H626,H628:H632)</f>
        <v>8.7610606060606049</v>
      </c>
      <c r="K634" s="12"/>
      <c r="L634" s="47" t="s">
        <v>354</v>
      </c>
      <c r="M634" s="47" t="s">
        <v>354</v>
      </c>
      <c r="N634" s="8" t="s">
        <v>56</v>
      </c>
      <c r="O634" s="102">
        <v>264</v>
      </c>
      <c r="P634" s="9"/>
      <c r="Q634" s="9">
        <f t="shared" si="95"/>
        <v>176.88000000000002</v>
      </c>
      <c r="R634" s="9">
        <f t="shared" si="96"/>
        <v>87.12</v>
      </c>
      <c r="S634" s="9">
        <f t="shared" si="94"/>
        <v>264</v>
      </c>
      <c r="T634" s="103" t="s">
        <v>351</v>
      </c>
    </row>
    <row r="635" spans="1:20" s="3" customFormat="1" x14ac:dyDescent="0.2">
      <c r="A635" s="48"/>
      <c r="B635" s="48"/>
      <c r="C635" s="13" t="s">
        <v>54</v>
      </c>
      <c r="D635" s="14">
        <f>SUM(D599:D634)</f>
        <v>10562</v>
      </c>
      <c r="E635" s="14">
        <f>SUM(E599:E634)</f>
        <v>150</v>
      </c>
      <c r="F635" s="14">
        <f>SUM(F599:F634)</f>
        <v>10712</v>
      </c>
      <c r="G635" s="14">
        <f>SUM(G599:G634)</f>
        <v>9602</v>
      </c>
      <c r="H635" s="113">
        <f t="shared" si="98"/>
        <v>0.89637789395070944</v>
      </c>
      <c r="I635" s="6"/>
      <c r="L635" s="48"/>
      <c r="M635" s="48"/>
      <c r="N635" s="13" t="s">
        <v>54</v>
      </c>
      <c r="O635" s="14">
        <f>SUM(O599:O634)</f>
        <v>10562</v>
      </c>
      <c r="P635" s="14">
        <f t="shared" ref="P635:Q635" si="100">SUM(P599:P634)</f>
        <v>0</v>
      </c>
      <c r="Q635" s="14">
        <f t="shared" si="100"/>
        <v>7117.949999999998</v>
      </c>
      <c r="R635" s="14">
        <v>3444</v>
      </c>
      <c r="S635" s="9">
        <f t="shared" si="94"/>
        <v>10561.949999999997</v>
      </c>
      <c r="T635" s="6"/>
    </row>
    <row r="636" spans="1:20" s="3" customFormat="1" x14ac:dyDescent="0.2">
      <c r="A636" s="45"/>
      <c r="B636" s="45"/>
      <c r="D636" s="6"/>
      <c r="E636" s="6"/>
      <c r="F636" s="6"/>
      <c r="G636" s="6"/>
      <c r="H636" s="114"/>
      <c r="I636" s="6"/>
      <c r="L636" s="45"/>
      <c r="M636" s="45"/>
      <c r="O636" s="6"/>
      <c r="P636" s="6"/>
      <c r="Q636" s="6"/>
      <c r="R636" s="12"/>
      <c r="T636" s="6"/>
    </row>
    <row r="637" spans="1:20" s="3" customFormat="1" x14ac:dyDescent="0.2">
      <c r="A637" s="45"/>
      <c r="B637" s="45"/>
      <c r="D637" s="6"/>
      <c r="E637" s="6"/>
      <c r="F637" s="6"/>
      <c r="G637" s="6"/>
      <c r="H637" s="114"/>
      <c r="I637" s="6"/>
      <c r="L637" s="45"/>
      <c r="M637" s="45"/>
      <c r="O637" s="6"/>
      <c r="P637" s="6"/>
      <c r="Q637" s="6"/>
      <c r="R637" s="12"/>
      <c r="T637" s="6"/>
    </row>
    <row r="638" spans="1:20" s="3" customFormat="1" x14ac:dyDescent="0.2">
      <c r="A638" s="45"/>
      <c r="B638" s="45"/>
      <c r="D638" s="6"/>
      <c r="E638" s="6"/>
      <c r="F638" s="6"/>
      <c r="G638" s="6"/>
      <c r="H638" s="114"/>
      <c r="I638" s="6"/>
      <c r="L638" s="45"/>
      <c r="M638" s="45"/>
      <c r="O638" s="6"/>
      <c r="P638" s="6"/>
      <c r="Q638" s="6"/>
      <c r="R638" s="12"/>
      <c r="T638" s="6"/>
    </row>
    <row r="639" spans="1:20" s="3" customFormat="1" x14ac:dyDescent="0.2">
      <c r="A639" s="45"/>
      <c r="B639" s="45"/>
      <c r="D639" s="6"/>
      <c r="E639" s="6"/>
      <c r="F639" s="6"/>
      <c r="G639" s="6"/>
      <c r="H639" s="114"/>
      <c r="I639" s="6"/>
      <c r="L639" s="45"/>
      <c r="M639" s="45"/>
      <c r="O639" s="6"/>
      <c r="P639" s="6"/>
      <c r="Q639" s="6"/>
      <c r="R639" s="12"/>
      <c r="T639" s="6"/>
    </row>
    <row r="640" spans="1:20" s="3" customFormat="1" x14ac:dyDescent="0.2">
      <c r="A640" s="45"/>
      <c r="B640" s="45"/>
      <c r="D640" s="6"/>
      <c r="E640" s="6"/>
      <c r="F640" s="6"/>
      <c r="G640" s="6"/>
      <c r="H640" s="114"/>
      <c r="I640" s="6"/>
      <c r="L640" s="45"/>
      <c r="M640" s="45"/>
      <c r="O640" s="6"/>
      <c r="P640" s="6"/>
      <c r="Q640" s="6"/>
      <c r="R640" s="12"/>
      <c r="T640" s="6"/>
    </row>
    <row r="641" spans="1:20" s="3" customFormat="1" x14ac:dyDescent="0.2">
      <c r="A641" s="45"/>
      <c r="B641" s="45"/>
      <c r="D641" s="6"/>
      <c r="E641" s="6"/>
      <c r="F641" s="6"/>
      <c r="G641" s="6"/>
      <c r="H641" s="114"/>
      <c r="I641" s="6"/>
      <c r="L641" s="45"/>
      <c r="M641" s="45"/>
      <c r="O641" s="6"/>
      <c r="P641" s="6"/>
      <c r="Q641" s="6"/>
      <c r="R641" s="12"/>
      <c r="T641" s="6"/>
    </row>
    <row r="642" spans="1:20" s="1" customFormat="1" ht="30.75" customHeight="1" x14ac:dyDescent="0.2">
      <c r="A642" s="44"/>
      <c r="B642" s="44"/>
      <c r="D642" s="31" t="s">
        <v>599</v>
      </c>
      <c r="E642" s="31" t="s">
        <v>600</v>
      </c>
      <c r="F642" s="31" t="s">
        <v>601</v>
      </c>
      <c r="G642" s="31" t="s">
        <v>602</v>
      </c>
      <c r="H642" s="31" t="s">
        <v>603</v>
      </c>
      <c r="I642" s="90"/>
      <c r="K642" s="3"/>
      <c r="L642" s="3"/>
      <c r="M642" s="3"/>
      <c r="N642" s="2"/>
    </row>
    <row r="643" spans="1:20" s="1" customFormat="1" x14ac:dyDescent="0.2">
      <c r="A643" s="44" t="s">
        <v>258</v>
      </c>
      <c r="B643" s="44"/>
      <c r="C643" s="1" t="s">
        <v>320</v>
      </c>
      <c r="D643" s="5"/>
      <c r="E643" s="5"/>
      <c r="F643" s="5"/>
      <c r="G643" s="5"/>
      <c r="H643" s="114"/>
      <c r="I643" s="5"/>
      <c r="J643" s="21"/>
      <c r="K643" s="21"/>
      <c r="L643" s="44" t="s">
        <v>258</v>
      </c>
      <c r="M643" s="44"/>
      <c r="N643" s="1" t="s">
        <v>320</v>
      </c>
      <c r="O643" s="5"/>
      <c r="P643" s="12"/>
      <c r="Q643" s="12"/>
      <c r="R643" s="12"/>
      <c r="S643" s="34"/>
      <c r="T643" s="5"/>
    </row>
    <row r="644" spans="1:20" s="18" customFormat="1" x14ac:dyDescent="0.2">
      <c r="A644" s="55" t="s">
        <v>51</v>
      </c>
      <c r="B644" s="55"/>
      <c r="D644" s="19"/>
      <c r="E644" s="19"/>
      <c r="F644" s="19"/>
      <c r="G644" s="19"/>
      <c r="H644" s="114"/>
      <c r="I644" s="19"/>
      <c r="J644" s="21"/>
      <c r="K644" s="21"/>
      <c r="L644" s="55" t="s">
        <v>51</v>
      </c>
      <c r="M644" s="55"/>
      <c r="O644" s="19"/>
      <c r="P644" s="12"/>
      <c r="Q644" s="12"/>
      <c r="R644" s="12"/>
      <c r="S644" s="106"/>
      <c r="T644" s="19"/>
    </row>
    <row r="645" spans="1:20" x14ac:dyDescent="0.2">
      <c r="A645" s="47" t="s">
        <v>431</v>
      </c>
      <c r="B645" s="47" t="s">
        <v>361</v>
      </c>
      <c r="C645" s="8" t="s">
        <v>158</v>
      </c>
      <c r="D645" s="9">
        <v>8063</v>
      </c>
      <c r="E645" s="9"/>
      <c r="F645" s="9">
        <f>SUM(D645:E645)</f>
        <v>8063</v>
      </c>
      <c r="G645" s="9">
        <v>8046</v>
      </c>
      <c r="H645" s="113">
        <f t="shared" si="98"/>
        <v>0.99789160362148088</v>
      </c>
      <c r="I645" s="12" t="s">
        <v>351</v>
      </c>
      <c r="J645" s="21"/>
      <c r="K645" s="21"/>
      <c r="L645" s="47" t="s">
        <v>431</v>
      </c>
      <c r="M645" s="47" t="s">
        <v>361</v>
      </c>
      <c r="N645" s="8" t="s">
        <v>158</v>
      </c>
      <c r="O645" s="9">
        <v>8063</v>
      </c>
      <c r="P645" s="9"/>
      <c r="Q645" s="9">
        <v>5402</v>
      </c>
      <c r="R645" s="9">
        <v>2661</v>
      </c>
      <c r="S645" s="67">
        <f>SUM(Q645:R645)</f>
        <v>8063</v>
      </c>
      <c r="T645" s="12" t="s">
        <v>351</v>
      </c>
    </row>
    <row r="646" spans="1:20" s="3" customFormat="1" x14ac:dyDescent="0.2">
      <c r="A646" s="48"/>
      <c r="B646" s="48"/>
      <c r="C646" s="13" t="s">
        <v>52</v>
      </c>
      <c r="D646" s="14">
        <f>SUM(D645:D645)</f>
        <v>8063</v>
      </c>
      <c r="E646" s="14">
        <f>SUM(E645:E645)</f>
        <v>0</v>
      </c>
      <c r="F646" s="14">
        <f>SUM(F645:F645)</f>
        <v>8063</v>
      </c>
      <c r="G646" s="14">
        <f>SUM(G645:G645)</f>
        <v>8046</v>
      </c>
      <c r="H646" s="113">
        <f t="shared" si="98"/>
        <v>0.99789160362148088</v>
      </c>
      <c r="I646" s="6"/>
      <c r="J646" s="4"/>
      <c r="K646" s="4"/>
      <c r="L646" s="48"/>
      <c r="M646" s="48"/>
      <c r="N646" s="13" t="s">
        <v>52</v>
      </c>
      <c r="O646" s="14">
        <f>SUM(O645:O645)</f>
        <v>8063</v>
      </c>
      <c r="P646" s="14">
        <f>SUM(P645:P645)</f>
        <v>0</v>
      </c>
      <c r="Q646" s="14">
        <f>SUM(Q645:Q645)</f>
        <v>5402</v>
      </c>
      <c r="R646" s="14">
        <f>SUM(R645:R645)</f>
        <v>2661</v>
      </c>
      <c r="S646" s="14">
        <f>SUM(S645:S645)</f>
        <v>8063</v>
      </c>
    </row>
    <row r="647" spans="1:20" s="3" customFormat="1" x14ac:dyDescent="0.2">
      <c r="A647" s="45"/>
      <c r="B647" s="45"/>
      <c r="D647" s="6"/>
      <c r="E647" s="6"/>
      <c r="F647" s="6"/>
      <c r="G647" s="6"/>
      <c r="H647" s="114"/>
      <c r="I647" s="6"/>
      <c r="J647" s="4"/>
      <c r="K647" s="4"/>
      <c r="L647" s="45"/>
      <c r="M647" s="45"/>
      <c r="O647" s="6"/>
      <c r="P647" s="6"/>
      <c r="Q647" s="6"/>
      <c r="R647" s="6"/>
      <c r="S647" s="6"/>
    </row>
    <row r="648" spans="1:20" s="3" customFormat="1" x14ac:dyDescent="0.2">
      <c r="A648" s="45"/>
      <c r="B648" s="45"/>
      <c r="D648" s="6"/>
      <c r="E648" s="6"/>
      <c r="F648" s="6"/>
      <c r="G648" s="6"/>
      <c r="H648" s="114"/>
      <c r="I648" s="6"/>
      <c r="J648" s="4"/>
      <c r="K648" s="4"/>
      <c r="L648" s="21"/>
      <c r="M648" s="22"/>
      <c r="N648" s="10"/>
      <c r="O648" s="26"/>
      <c r="P648" s="10"/>
      <c r="Q648" s="61"/>
      <c r="R648" s="10"/>
      <c r="S648" s="22"/>
    </row>
    <row r="649" spans="1:20" s="1" customFormat="1" ht="12.6" customHeight="1" x14ac:dyDescent="0.2">
      <c r="A649" s="44" t="s">
        <v>432</v>
      </c>
      <c r="B649" s="44"/>
      <c r="D649" s="5"/>
      <c r="E649" s="5"/>
      <c r="F649" s="5"/>
      <c r="G649" s="5"/>
      <c r="H649" s="114"/>
      <c r="I649" s="5"/>
      <c r="J649" s="3"/>
      <c r="L649" s="2"/>
      <c r="N649" s="10"/>
      <c r="O649" s="26"/>
      <c r="P649" s="10"/>
      <c r="Q649" s="10"/>
      <c r="R649" s="10"/>
      <c r="S649" s="10"/>
    </row>
    <row r="650" spans="1:20" s="1" customFormat="1" ht="12.6" customHeight="1" x14ac:dyDescent="0.2">
      <c r="A650" s="44" t="s">
        <v>248</v>
      </c>
      <c r="B650" s="44"/>
      <c r="D650" s="5"/>
      <c r="E650" s="5"/>
      <c r="F650" s="5"/>
      <c r="G650" s="5"/>
      <c r="H650" s="114"/>
      <c r="I650" s="5"/>
      <c r="J650" s="3"/>
      <c r="L650" s="2"/>
      <c r="N650" s="10"/>
      <c r="O650" s="26"/>
      <c r="P650" s="10"/>
      <c r="Q650" s="10"/>
      <c r="R650" s="10"/>
      <c r="S650" s="10"/>
    </row>
    <row r="651" spans="1:20" s="3" customFormat="1" ht="12.6" customHeight="1" x14ac:dyDescent="0.2">
      <c r="A651" s="45" t="s">
        <v>53</v>
      </c>
      <c r="B651" s="45"/>
      <c r="D651" s="6"/>
      <c r="E651" s="6"/>
      <c r="F651" s="6"/>
      <c r="G651" s="6"/>
      <c r="H651" s="114"/>
      <c r="I651" s="6"/>
      <c r="L651" s="2"/>
      <c r="O651" s="26"/>
    </row>
    <row r="652" spans="1:20" ht="12.6" customHeight="1" x14ac:dyDescent="0.2">
      <c r="A652" s="47" t="s">
        <v>414</v>
      </c>
      <c r="B652" s="47" t="s">
        <v>362</v>
      </c>
      <c r="C652" s="8" t="s">
        <v>142</v>
      </c>
      <c r="D652" s="9">
        <v>0</v>
      </c>
      <c r="E652" s="9"/>
      <c r="F652" s="9">
        <f>SUM(D652:E652)</f>
        <v>0</v>
      </c>
      <c r="G652" s="9"/>
      <c r="H652" s="113"/>
      <c r="I652" s="12" t="s">
        <v>351</v>
      </c>
      <c r="O652" s="26"/>
    </row>
    <row r="653" spans="1:20" ht="12.6" customHeight="1" x14ac:dyDescent="0.2">
      <c r="A653" s="47" t="s">
        <v>414</v>
      </c>
      <c r="B653" s="47"/>
      <c r="C653" s="8" t="s">
        <v>454</v>
      </c>
      <c r="D653" s="9">
        <v>0</v>
      </c>
      <c r="E653" s="9"/>
      <c r="F653" s="9">
        <f t="shared" ref="F653:F654" si="101">SUM(D653:E653)</f>
        <v>0</v>
      </c>
      <c r="G653" s="9"/>
      <c r="H653" s="113"/>
      <c r="I653" s="12" t="s">
        <v>351</v>
      </c>
      <c r="O653" s="26"/>
    </row>
    <row r="654" spans="1:20" ht="12.6" customHeight="1" x14ac:dyDescent="0.2">
      <c r="A654" s="47" t="s">
        <v>415</v>
      </c>
      <c r="B654" s="47"/>
      <c r="C654" s="8" t="s">
        <v>173</v>
      </c>
      <c r="D654" s="9">
        <v>100</v>
      </c>
      <c r="E654" s="9"/>
      <c r="F654" s="9">
        <f t="shared" si="101"/>
        <v>100</v>
      </c>
      <c r="G654" s="9">
        <v>36</v>
      </c>
      <c r="H654" s="113">
        <f t="shared" si="98"/>
        <v>0.36</v>
      </c>
      <c r="I654" s="12" t="s">
        <v>351</v>
      </c>
      <c r="O654" s="26"/>
    </row>
    <row r="655" spans="1:20" s="3" customFormat="1" ht="12.6" customHeight="1" x14ac:dyDescent="0.2">
      <c r="A655" s="48"/>
      <c r="B655" s="48"/>
      <c r="C655" s="13" t="s">
        <v>54</v>
      </c>
      <c r="D655" s="14">
        <f t="shared" ref="D655" si="102">SUM(D652:D654)</f>
        <v>100</v>
      </c>
      <c r="E655" s="14">
        <f t="shared" ref="E655:F655" si="103">SUM(E652:E654)</f>
        <v>0</v>
      </c>
      <c r="F655" s="14">
        <f t="shared" si="103"/>
        <v>100</v>
      </c>
      <c r="G655" s="14">
        <f t="shared" ref="G655" si="104">SUM(G652:G654)</f>
        <v>36</v>
      </c>
      <c r="H655" s="113">
        <f t="shared" si="98"/>
        <v>0.36</v>
      </c>
      <c r="I655" s="6"/>
      <c r="O655" s="26"/>
    </row>
    <row r="656" spans="1:20" s="3" customFormat="1" ht="12.6" customHeight="1" x14ac:dyDescent="0.2">
      <c r="A656" s="45"/>
      <c r="B656" s="45"/>
      <c r="D656" s="6"/>
      <c r="E656" s="6"/>
      <c r="F656" s="6"/>
      <c r="G656" s="6"/>
      <c r="H656" s="114"/>
      <c r="I656" s="6"/>
      <c r="O656" s="26"/>
    </row>
    <row r="657" spans="1:19" s="3" customFormat="1" ht="12.6" customHeight="1" x14ac:dyDescent="0.2">
      <c r="A657" s="45"/>
      <c r="B657" s="45"/>
      <c r="D657" s="6"/>
      <c r="E657" s="6"/>
      <c r="F657" s="6"/>
      <c r="G657" s="6"/>
      <c r="H657" s="114"/>
      <c r="I657" s="6"/>
      <c r="O657" s="26"/>
    </row>
    <row r="658" spans="1:19" s="1" customFormat="1" ht="12.6" customHeight="1" x14ac:dyDescent="0.2">
      <c r="A658" s="44" t="s">
        <v>432</v>
      </c>
      <c r="B658" s="44"/>
      <c r="D658" s="5"/>
      <c r="E658" s="5"/>
      <c r="F658" s="5"/>
      <c r="G658" s="5"/>
      <c r="H658" s="114"/>
      <c r="I658" s="5"/>
      <c r="J658" s="3"/>
      <c r="L658" s="2"/>
      <c r="N658" s="10"/>
      <c r="O658" s="26"/>
      <c r="P658" s="10"/>
      <c r="Q658" s="10"/>
      <c r="R658" s="10"/>
      <c r="S658" s="10"/>
    </row>
    <row r="659" spans="1:19" s="1" customFormat="1" ht="12.6" customHeight="1" x14ac:dyDescent="0.2">
      <c r="A659" s="44" t="s">
        <v>248</v>
      </c>
      <c r="B659" s="44"/>
      <c r="D659" s="5"/>
      <c r="E659" s="5"/>
      <c r="F659" s="5"/>
      <c r="G659" s="5"/>
      <c r="H659" s="114"/>
      <c r="I659" s="5"/>
      <c r="J659" s="3"/>
      <c r="L659" s="2"/>
      <c r="N659" s="10"/>
      <c r="O659" s="26"/>
      <c r="P659" s="10"/>
      <c r="Q659" s="10"/>
      <c r="R659" s="10"/>
      <c r="S659" s="10"/>
    </row>
    <row r="660" spans="1:19" s="3" customFormat="1" ht="12.6" customHeight="1" x14ac:dyDescent="0.2">
      <c r="A660" s="55" t="s">
        <v>51</v>
      </c>
      <c r="B660" s="55"/>
      <c r="C660" s="18"/>
      <c r="D660" s="19"/>
      <c r="E660" s="19"/>
      <c r="F660" s="19"/>
      <c r="G660" s="19"/>
      <c r="H660" s="114"/>
      <c r="I660" s="19"/>
      <c r="O660" s="26"/>
    </row>
    <row r="661" spans="1:19" s="3" customFormat="1" ht="12.6" customHeight="1" x14ac:dyDescent="0.2">
      <c r="A661" s="47" t="s">
        <v>413</v>
      </c>
      <c r="B661" s="47" t="s">
        <v>361</v>
      </c>
      <c r="C661" s="8" t="s">
        <v>228</v>
      </c>
      <c r="D661" s="9">
        <v>1061</v>
      </c>
      <c r="E661" s="9">
        <v>0</v>
      </c>
      <c r="F661" s="9">
        <f>SUM(D661:E661)</f>
        <v>1061</v>
      </c>
      <c r="G661" s="9">
        <v>1061</v>
      </c>
      <c r="H661" s="113">
        <f t="shared" si="98"/>
        <v>1</v>
      </c>
      <c r="I661" s="12" t="s">
        <v>351</v>
      </c>
      <c r="O661" s="26"/>
    </row>
    <row r="662" spans="1:19" s="3" customFormat="1" ht="12.6" customHeight="1" x14ac:dyDescent="0.2">
      <c r="A662" s="48"/>
      <c r="B662" s="48"/>
      <c r="C662" s="13" t="s">
        <v>52</v>
      </c>
      <c r="D662" s="14">
        <f t="shared" ref="D662" si="105">SUM(D661:D661)</f>
        <v>1061</v>
      </c>
      <c r="E662" s="14">
        <f t="shared" ref="E662:F662" si="106">SUM(E661:E661)</f>
        <v>0</v>
      </c>
      <c r="F662" s="14">
        <f t="shared" si="106"/>
        <v>1061</v>
      </c>
      <c r="G662" s="14">
        <f t="shared" ref="G662" si="107">SUM(G661:G661)</f>
        <v>1061</v>
      </c>
      <c r="H662" s="113">
        <f t="shared" si="98"/>
        <v>1</v>
      </c>
      <c r="I662" s="6"/>
      <c r="O662" s="26"/>
    </row>
    <row r="663" spans="1:19" s="3" customFormat="1" ht="12.6" customHeight="1" x14ac:dyDescent="0.2">
      <c r="A663" s="45"/>
      <c r="B663" s="45"/>
      <c r="D663" s="6"/>
      <c r="E663" s="6"/>
      <c r="F663" s="6"/>
      <c r="G663" s="6"/>
      <c r="H663" s="114"/>
      <c r="I663" s="6"/>
      <c r="O663" s="26"/>
    </row>
    <row r="664" spans="1:19" s="3" customFormat="1" ht="12.6" customHeight="1" x14ac:dyDescent="0.2">
      <c r="A664" s="45"/>
      <c r="B664" s="45"/>
      <c r="D664" s="6"/>
      <c r="E664" s="6"/>
      <c r="F664" s="6"/>
      <c r="G664" s="6"/>
      <c r="H664" s="114"/>
      <c r="I664" s="6"/>
      <c r="O664" s="26"/>
    </row>
    <row r="665" spans="1:19" s="1" customFormat="1" x14ac:dyDescent="0.2">
      <c r="A665" s="44" t="s">
        <v>259</v>
      </c>
      <c r="B665" s="44"/>
      <c r="D665" s="5"/>
      <c r="E665" s="5"/>
      <c r="F665" s="5"/>
      <c r="G665" s="5"/>
      <c r="H665" s="114"/>
      <c r="I665" s="5"/>
      <c r="J665" s="3"/>
      <c r="L665" s="2"/>
      <c r="O665" s="26"/>
    </row>
    <row r="666" spans="1:19" s="1" customFormat="1" x14ac:dyDescent="0.2">
      <c r="A666" s="44" t="s">
        <v>248</v>
      </c>
      <c r="B666" s="44"/>
      <c r="D666" s="5"/>
      <c r="E666" s="5"/>
      <c r="F666" s="5"/>
      <c r="G666" s="5"/>
      <c r="H666" s="114"/>
      <c r="I666" s="5"/>
      <c r="J666" s="3"/>
      <c r="L666" s="2"/>
      <c r="O666" s="26"/>
    </row>
    <row r="667" spans="1:19" s="3" customFormat="1" x14ac:dyDescent="0.2">
      <c r="A667" s="45" t="s">
        <v>53</v>
      </c>
      <c r="B667" s="45"/>
      <c r="D667" s="6"/>
      <c r="E667" s="6"/>
      <c r="F667" s="6"/>
      <c r="G667" s="6"/>
      <c r="H667" s="114"/>
      <c r="I667" s="6"/>
      <c r="L667" s="2"/>
      <c r="O667" s="26"/>
    </row>
    <row r="668" spans="1:19" x14ac:dyDescent="0.2">
      <c r="A668" s="47" t="s">
        <v>433</v>
      </c>
      <c r="B668" s="47" t="s">
        <v>381</v>
      </c>
      <c r="C668" s="8" t="s">
        <v>316</v>
      </c>
      <c r="D668" s="9">
        <v>650</v>
      </c>
      <c r="E668" s="9"/>
      <c r="F668" s="9">
        <f>SUM(D668:E668)</f>
        <v>650</v>
      </c>
      <c r="G668" s="9">
        <v>487</v>
      </c>
      <c r="H668" s="113">
        <f t="shared" si="98"/>
        <v>0.74923076923076926</v>
      </c>
      <c r="I668" s="12" t="s">
        <v>351</v>
      </c>
      <c r="J668" s="21"/>
      <c r="O668" s="26"/>
    </row>
    <row r="669" spans="1:19" x14ac:dyDescent="0.2">
      <c r="A669" s="47" t="s">
        <v>434</v>
      </c>
      <c r="B669" s="47"/>
      <c r="C669" s="8" t="s">
        <v>304</v>
      </c>
      <c r="D669" s="9">
        <v>600</v>
      </c>
      <c r="E669" s="9"/>
      <c r="F669" s="9">
        <f t="shared" ref="F669:F681" si="108">SUM(D669:E669)</f>
        <v>600</v>
      </c>
      <c r="G669" s="9">
        <v>710</v>
      </c>
      <c r="H669" s="113">
        <f t="shared" si="98"/>
        <v>1.1833333333333333</v>
      </c>
      <c r="I669" s="12" t="s">
        <v>351</v>
      </c>
      <c r="O669" s="26"/>
    </row>
    <row r="670" spans="1:19" x14ac:dyDescent="0.2">
      <c r="A670" s="47" t="s">
        <v>433</v>
      </c>
      <c r="B670" s="47"/>
      <c r="C670" s="8" t="s">
        <v>317</v>
      </c>
      <c r="D670" s="9">
        <v>210</v>
      </c>
      <c r="E670" s="9"/>
      <c r="F670" s="9">
        <f t="shared" si="108"/>
        <v>210</v>
      </c>
      <c r="G670" s="9">
        <v>325</v>
      </c>
      <c r="H670" s="113">
        <f t="shared" si="98"/>
        <v>1.5476190476190477</v>
      </c>
      <c r="I670" s="12" t="s">
        <v>351</v>
      </c>
      <c r="O670" s="26"/>
    </row>
    <row r="671" spans="1:19" x14ac:dyDescent="0.2">
      <c r="A671" s="47" t="s">
        <v>433</v>
      </c>
      <c r="B671" s="47"/>
      <c r="C671" s="8" t="s">
        <v>319</v>
      </c>
      <c r="D671" s="9">
        <v>350</v>
      </c>
      <c r="E671" s="9"/>
      <c r="F671" s="9">
        <f t="shared" si="108"/>
        <v>350</v>
      </c>
      <c r="G671" s="9">
        <v>207</v>
      </c>
      <c r="H671" s="113">
        <f t="shared" si="98"/>
        <v>0.59142857142857141</v>
      </c>
      <c r="I671" s="12" t="s">
        <v>351</v>
      </c>
      <c r="O671" s="26"/>
    </row>
    <row r="672" spans="1:19" x14ac:dyDescent="0.2">
      <c r="A672" s="47" t="s">
        <v>435</v>
      </c>
      <c r="B672" s="47"/>
      <c r="C672" s="8" t="s">
        <v>76</v>
      </c>
      <c r="D672" s="9">
        <v>300</v>
      </c>
      <c r="E672" s="9"/>
      <c r="F672" s="9">
        <f t="shared" si="108"/>
        <v>300</v>
      </c>
      <c r="G672" s="9"/>
      <c r="H672" s="113">
        <f t="shared" si="98"/>
        <v>0</v>
      </c>
      <c r="I672" s="12" t="s">
        <v>351</v>
      </c>
      <c r="O672" s="26"/>
    </row>
    <row r="673" spans="1:15" x14ac:dyDescent="0.2">
      <c r="A673" s="46" t="s">
        <v>436</v>
      </c>
      <c r="B673" s="47"/>
      <c r="C673" s="8" t="s">
        <v>529</v>
      </c>
      <c r="D673" s="9">
        <v>1300</v>
      </c>
      <c r="E673" s="9"/>
      <c r="F673" s="9">
        <f t="shared" si="108"/>
        <v>1300</v>
      </c>
      <c r="G673" s="9">
        <v>1680</v>
      </c>
      <c r="H673" s="113">
        <f t="shared" si="98"/>
        <v>1.2923076923076924</v>
      </c>
      <c r="I673" s="17" t="s">
        <v>350</v>
      </c>
      <c r="O673" s="26"/>
    </row>
    <row r="674" spans="1:15" s="2" customFormat="1" x14ac:dyDescent="0.2">
      <c r="A674" s="46" t="s">
        <v>436</v>
      </c>
      <c r="B674" s="46"/>
      <c r="C674" s="15" t="s">
        <v>146</v>
      </c>
      <c r="D674" s="16">
        <v>200</v>
      </c>
      <c r="E674" s="16"/>
      <c r="F674" s="9">
        <f t="shared" si="108"/>
        <v>200</v>
      </c>
      <c r="G674" s="16">
        <v>200</v>
      </c>
      <c r="H674" s="113">
        <f t="shared" si="98"/>
        <v>1</v>
      </c>
      <c r="I674" s="17" t="s">
        <v>350</v>
      </c>
      <c r="J674" s="10"/>
      <c r="O674" s="26"/>
    </row>
    <row r="675" spans="1:15" x14ac:dyDescent="0.2">
      <c r="A675" s="46" t="s">
        <v>436</v>
      </c>
      <c r="B675" s="46"/>
      <c r="C675" s="8" t="s">
        <v>318</v>
      </c>
      <c r="D675" s="9">
        <v>600</v>
      </c>
      <c r="E675" s="9"/>
      <c r="F675" s="9">
        <f t="shared" si="108"/>
        <v>600</v>
      </c>
      <c r="G675" s="9">
        <v>650</v>
      </c>
      <c r="H675" s="113">
        <f t="shared" si="98"/>
        <v>1.0833333333333333</v>
      </c>
      <c r="I675" s="17" t="s">
        <v>350</v>
      </c>
      <c r="O675" s="26"/>
    </row>
    <row r="676" spans="1:15" x14ac:dyDescent="0.2">
      <c r="A676" s="46" t="s">
        <v>436</v>
      </c>
      <c r="B676" s="46"/>
      <c r="C676" s="8" t="s">
        <v>143</v>
      </c>
      <c r="D676" s="9">
        <v>200</v>
      </c>
      <c r="E676" s="9"/>
      <c r="F676" s="9">
        <f t="shared" si="108"/>
        <v>200</v>
      </c>
      <c r="G676" s="9">
        <v>20</v>
      </c>
      <c r="H676" s="113">
        <f t="shared" si="98"/>
        <v>0.1</v>
      </c>
      <c r="I676" s="17" t="s">
        <v>350</v>
      </c>
      <c r="O676" s="26"/>
    </row>
    <row r="677" spans="1:15" x14ac:dyDescent="0.2">
      <c r="A677" s="46" t="s">
        <v>436</v>
      </c>
      <c r="B677" s="46"/>
      <c r="C677" s="8" t="s">
        <v>7</v>
      </c>
      <c r="D677" s="9">
        <v>100</v>
      </c>
      <c r="E677" s="9"/>
      <c r="F677" s="9">
        <f t="shared" si="108"/>
        <v>100</v>
      </c>
      <c r="G677" s="9"/>
      <c r="H677" s="113">
        <f t="shared" si="98"/>
        <v>0</v>
      </c>
      <c r="I677" s="17" t="s">
        <v>350</v>
      </c>
      <c r="O677" s="26"/>
    </row>
    <row r="678" spans="1:15" x14ac:dyDescent="0.2">
      <c r="A678" s="46" t="s">
        <v>436</v>
      </c>
      <c r="B678" s="46"/>
      <c r="C678" s="8" t="s">
        <v>451</v>
      </c>
      <c r="D678" s="9">
        <v>700</v>
      </c>
      <c r="E678" s="9"/>
      <c r="F678" s="9">
        <f t="shared" si="108"/>
        <v>700</v>
      </c>
      <c r="G678" s="9">
        <v>930</v>
      </c>
      <c r="H678" s="113">
        <f t="shared" si="98"/>
        <v>1.3285714285714285</v>
      </c>
      <c r="I678" s="17" t="s">
        <v>350</v>
      </c>
      <c r="O678" s="26"/>
    </row>
    <row r="679" spans="1:15" x14ac:dyDescent="0.2">
      <c r="A679" s="46" t="s">
        <v>436</v>
      </c>
      <c r="B679" s="46"/>
      <c r="C679" s="8" t="s">
        <v>144</v>
      </c>
      <c r="D679" s="9">
        <v>200</v>
      </c>
      <c r="E679" s="9"/>
      <c r="F679" s="9">
        <f t="shared" si="108"/>
        <v>200</v>
      </c>
      <c r="G679" s="9"/>
      <c r="H679" s="113">
        <f t="shared" si="98"/>
        <v>0</v>
      </c>
      <c r="I679" s="17" t="s">
        <v>350</v>
      </c>
      <c r="J679" s="10" t="s">
        <v>145</v>
      </c>
      <c r="O679" s="26"/>
    </row>
    <row r="680" spans="1:15" x14ac:dyDescent="0.2">
      <c r="A680" s="46" t="s">
        <v>363</v>
      </c>
      <c r="B680" s="46" t="s">
        <v>363</v>
      </c>
      <c r="C680" s="8" t="s">
        <v>476</v>
      </c>
      <c r="D680" s="9">
        <v>0</v>
      </c>
      <c r="E680" s="9">
        <v>1360</v>
      </c>
      <c r="F680" s="9">
        <f t="shared" si="108"/>
        <v>1360</v>
      </c>
      <c r="G680" s="9">
        <v>1364</v>
      </c>
      <c r="H680" s="113">
        <v>0</v>
      </c>
      <c r="I680" s="12" t="s">
        <v>351</v>
      </c>
      <c r="O680" s="26"/>
    </row>
    <row r="681" spans="1:15" x14ac:dyDescent="0.2">
      <c r="A681" s="46" t="s">
        <v>354</v>
      </c>
      <c r="B681" s="46" t="s">
        <v>354</v>
      </c>
      <c r="C681" s="8" t="s">
        <v>443</v>
      </c>
      <c r="D681" s="9">
        <v>0</v>
      </c>
      <c r="E681" s="9">
        <v>367</v>
      </c>
      <c r="F681" s="9">
        <f t="shared" si="108"/>
        <v>367</v>
      </c>
      <c r="G681" s="9">
        <v>368</v>
      </c>
      <c r="H681" s="113">
        <v>0</v>
      </c>
      <c r="I681" s="12" t="s">
        <v>351</v>
      </c>
      <c r="O681" s="26"/>
    </row>
    <row r="682" spans="1:15" s="3" customFormat="1" x14ac:dyDescent="0.2">
      <c r="A682" s="48"/>
      <c r="B682" s="48"/>
      <c r="C682" s="13" t="s">
        <v>54</v>
      </c>
      <c r="D682" s="14">
        <f>SUM(D668:D681)</f>
        <v>5410</v>
      </c>
      <c r="E682" s="14">
        <f t="shared" ref="E682:F682" si="109">SUM(E668:E681)</f>
        <v>1727</v>
      </c>
      <c r="F682" s="14">
        <f t="shared" si="109"/>
        <v>7137</v>
      </c>
      <c r="G682" s="14">
        <f>SUM(G668:G681)</f>
        <v>6941</v>
      </c>
      <c r="H682" s="113">
        <f t="shared" si="98"/>
        <v>0.9725374807342021</v>
      </c>
      <c r="I682" s="6"/>
      <c r="O682" s="26"/>
    </row>
    <row r="683" spans="1:15" s="3" customFormat="1" x14ac:dyDescent="0.2">
      <c r="A683" s="45"/>
      <c r="B683" s="45"/>
      <c r="D683" s="6"/>
      <c r="E683" s="6"/>
      <c r="F683" s="6"/>
      <c r="G683" s="6"/>
      <c r="H683" s="114"/>
      <c r="I683" s="6"/>
      <c r="O683" s="26"/>
    </row>
    <row r="684" spans="1:15" s="3" customFormat="1" x14ac:dyDescent="0.2">
      <c r="A684" s="45"/>
      <c r="B684" s="45"/>
      <c r="D684" s="6"/>
      <c r="E684" s="6"/>
      <c r="F684" s="6"/>
      <c r="G684" s="6"/>
      <c r="H684" s="114"/>
      <c r="I684" s="6"/>
      <c r="O684" s="26"/>
    </row>
    <row r="685" spans="1:15" s="1" customFormat="1" x14ac:dyDescent="0.2">
      <c r="A685" s="120" t="s">
        <v>260</v>
      </c>
      <c r="B685" s="120"/>
      <c r="C685" s="121"/>
      <c r="D685" s="122"/>
      <c r="E685" s="122"/>
      <c r="F685" s="122"/>
      <c r="G685" s="122"/>
      <c r="H685" s="114"/>
      <c r="I685" s="5"/>
      <c r="J685" s="3"/>
      <c r="L685" s="2"/>
      <c r="O685" s="26"/>
    </row>
    <row r="686" spans="1:15" s="1" customFormat="1" x14ac:dyDescent="0.2">
      <c r="A686" s="120" t="s">
        <v>248</v>
      </c>
      <c r="B686" s="120"/>
      <c r="C686" s="121"/>
      <c r="D686" s="122"/>
      <c r="E686" s="122"/>
      <c r="F686" s="122"/>
      <c r="G686" s="122"/>
      <c r="H686" s="114"/>
      <c r="I686" s="5"/>
      <c r="J686" s="3"/>
      <c r="L686" s="2"/>
      <c r="O686" s="26"/>
    </row>
    <row r="687" spans="1:15" s="3" customFormat="1" x14ac:dyDescent="0.2">
      <c r="A687" s="123" t="s">
        <v>53</v>
      </c>
      <c r="B687" s="123"/>
      <c r="C687" s="124"/>
      <c r="D687" s="125"/>
      <c r="E687" s="125"/>
      <c r="F687" s="125"/>
      <c r="G687" s="125"/>
      <c r="H687" s="114"/>
      <c r="I687" s="6"/>
      <c r="L687" s="2"/>
      <c r="O687" s="26"/>
    </row>
    <row r="688" spans="1:15" ht="12" customHeight="1" x14ac:dyDescent="0.2">
      <c r="A688" s="47" t="s">
        <v>412</v>
      </c>
      <c r="B688" s="47" t="s">
        <v>360</v>
      </c>
      <c r="C688" s="8" t="s">
        <v>68</v>
      </c>
      <c r="D688" s="9">
        <v>500</v>
      </c>
      <c r="E688" s="9"/>
      <c r="F688" s="9">
        <f>SUM(D688:E688)</f>
        <v>500</v>
      </c>
      <c r="G688" s="9">
        <v>500</v>
      </c>
      <c r="H688" s="113">
        <f t="shared" si="98"/>
        <v>1</v>
      </c>
      <c r="I688" s="17" t="s">
        <v>350</v>
      </c>
      <c r="O688" s="26"/>
    </row>
    <row r="689" spans="1:16" ht="12" customHeight="1" x14ac:dyDescent="0.2">
      <c r="A689" s="47" t="s">
        <v>412</v>
      </c>
      <c r="B689" s="47"/>
      <c r="C689" s="8" t="s">
        <v>124</v>
      </c>
      <c r="D689" s="9">
        <v>150</v>
      </c>
      <c r="E689" s="9"/>
      <c r="F689" s="9">
        <f t="shared" ref="F689:F711" si="110">SUM(D689:E689)</f>
        <v>150</v>
      </c>
      <c r="G689" s="9">
        <v>74</v>
      </c>
      <c r="H689" s="113">
        <f t="shared" si="98"/>
        <v>0.49333333333333335</v>
      </c>
      <c r="I689" s="17" t="s">
        <v>350</v>
      </c>
      <c r="O689" s="26"/>
    </row>
    <row r="690" spans="1:16" ht="12" customHeight="1" x14ac:dyDescent="0.2">
      <c r="A690" s="47" t="s">
        <v>412</v>
      </c>
      <c r="B690" s="47"/>
      <c r="C690" s="8" t="s">
        <v>125</v>
      </c>
      <c r="D690" s="9">
        <v>70</v>
      </c>
      <c r="E690" s="9"/>
      <c r="F690" s="9">
        <f t="shared" si="110"/>
        <v>70</v>
      </c>
      <c r="G690" s="9">
        <v>67</v>
      </c>
      <c r="H690" s="113">
        <f t="shared" si="98"/>
        <v>0.95714285714285718</v>
      </c>
      <c r="I690" s="17" t="s">
        <v>350</v>
      </c>
      <c r="O690" s="26"/>
    </row>
    <row r="691" spans="1:16" ht="12" customHeight="1" x14ac:dyDescent="0.2">
      <c r="A691" s="47" t="s">
        <v>412</v>
      </c>
      <c r="B691" s="47"/>
      <c r="C691" s="11" t="s">
        <v>126</v>
      </c>
      <c r="D691" s="9">
        <v>30</v>
      </c>
      <c r="E691" s="9"/>
      <c r="F691" s="9">
        <f t="shared" si="110"/>
        <v>30</v>
      </c>
      <c r="G691" s="9">
        <v>30</v>
      </c>
      <c r="H691" s="113">
        <f t="shared" ref="H691:H774" si="111">G691/F691</f>
        <v>1</v>
      </c>
      <c r="I691" s="17" t="s">
        <v>350</v>
      </c>
      <c r="O691" s="26"/>
    </row>
    <row r="692" spans="1:16" ht="12.75" customHeight="1" x14ac:dyDescent="0.2">
      <c r="A692" s="47" t="s">
        <v>412</v>
      </c>
      <c r="B692" s="47"/>
      <c r="C692" s="11" t="s">
        <v>171</v>
      </c>
      <c r="D692" s="9">
        <v>90</v>
      </c>
      <c r="E692" s="9"/>
      <c r="F692" s="9">
        <f t="shared" si="110"/>
        <v>90</v>
      </c>
      <c r="G692" s="9">
        <v>48</v>
      </c>
      <c r="H692" s="113">
        <f t="shared" si="111"/>
        <v>0.53333333333333333</v>
      </c>
      <c r="I692" s="17" t="s">
        <v>350</v>
      </c>
      <c r="O692" s="26"/>
    </row>
    <row r="693" spans="1:16" ht="12" customHeight="1" x14ac:dyDescent="0.2">
      <c r="A693" s="47" t="s">
        <v>412</v>
      </c>
      <c r="B693" s="47"/>
      <c r="C693" s="11" t="s">
        <v>172</v>
      </c>
      <c r="D693" s="9">
        <v>100</v>
      </c>
      <c r="E693" s="9"/>
      <c r="F693" s="9">
        <f t="shared" si="110"/>
        <v>100</v>
      </c>
      <c r="G693" s="9">
        <v>100</v>
      </c>
      <c r="H693" s="113">
        <f t="shared" si="111"/>
        <v>1</v>
      </c>
      <c r="I693" s="17" t="s">
        <v>350</v>
      </c>
      <c r="O693" s="26"/>
    </row>
    <row r="694" spans="1:16" ht="12" customHeight="1" x14ac:dyDescent="0.2">
      <c r="A694" s="47" t="s">
        <v>412</v>
      </c>
      <c r="B694" s="47"/>
      <c r="C694" s="8" t="s">
        <v>127</v>
      </c>
      <c r="D694" s="9">
        <v>220</v>
      </c>
      <c r="E694" s="9"/>
      <c r="F694" s="9">
        <f t="shared" si="110"/>
        <v>220</v>
      </c>
      <c r="G694" s="9">
        <v>50</v>
      </c>
      <c r="H694" s="113">
        <f t="shared" si="111"/>
        <v>0.22727272727272727</v>
      </c>
      <c r="I694" s="17" t="s">
        <v>350</v>
      </c>
      <c r="K694" s="21"/>
      <c r="L694" s="21"/>
      <c r="M694" s="21"/>
      <c r="N694" s="21"/>
      <c r="O694" s="26"/>
      <c r="P694" s="21"/>
    </row>
    <row r="695" spans="1:16" ht="12" customHeight="1" x14ac:dyDescent="0.2">
      <c r="A695" s="47" t="s">
        <v>412</v>
      </c>
      <c r="B695" s="47"/>
      <c r="C695" s="8" t="s">
        <v>393</v>
      </c>
      <c r="D695" s="9">
        <v>30</v>
      </c>
      <c r="E695" s="9"/>
      <c r="F695" s="9">
        <f t="shared" si="110"/>
        <v>30</v>
      </c>
      <c r="G695" s="9"/>
      <c r="H695" s="113">
        <f t="shared" si="111"/>
        <v>0</v>
      </c>
      <c r="I695" s="17" t="s">
        <v>350</v>
      </c>
      <c r="K695" s="21"/>
      <c r="L695" s="21"/>
      <c r="M695" s="21"/>
      <c r="N695" s="21"/>
      <c r="O695" s="26"/>
      <c r="P695" s="21"/>
    </row>
    <row r="696" spans="1:16" ht="12" customHeight="1" x14ac:dyDescent="0.2">
      <c r="A696" s="47" t="s">
        <v>412</v>
      </c>
      <c r="B696" s="47"/>
      <c r="C696" s="8" t="s">
        <v>394</v>
      </c>
      <c r="D696" s="9">
        <v>50</v>
      </c>
      <c r="E696" s="9"/>
      <c r="F696" s="9">
        <f t="shared" si="110"/>
        <v>50</v>
      </c>
      <c r="G696" s="9">
        <v>50</v>
      </c>
      <c r="H696" s="113">
        <f t="shared" si="111"/>
        <v>1</v>
      </c>
      <c r="I696" s="17" t="s">
        <v>350</v>
      </c>
      <c r="K696" s="21"/>
      <c r="L696" s="21"/>
      <c r="M696" s="21"/>
      <c r="N696" s="21"/>
      <c r="O696" s="26"/>
      <c r="P696" s="21"/>
    </row>
    <row r="697" spans="1:16" ht="12" customHeight="1" x14ac:dyDescent="0.2">
      <c r="A697" s="47" t="s">
        <v>412</v>
      </c>
      <c r="B697" s="47"/>
      <c r="C697" s="8" t="s">
        <v>278</v>
      </c>
      <c r="D697" s="9">
        <v>400</v>
      </c>
      <c r="E697" s="9"/>
      <c r="F697" s="9">
        <f t="shared" si="110"/>
        <v>400</v>
      </c>
      <c r="G697" s="9">
        <v>300</v>
      </c>
      <c r="H697" s="113">
        <f t="shared" si="111"/>
        <v>0.75</v>
      </c>
      <c r="I697" s="17" t="s">
        <v>350</v>
      </c>
      <c r="K697" s="21"/>
      <c r="L697" s="21"/>
      <c r="M697" s="21"/>
      <c r="N697" s="21"/>
      <c r="O697" s="26"/>
      <c r="P697" s="21"/>
    </row>
    <row r="698" spans="1:16" ht="12" customHeight="1" x14ac:dyDescent="0.2">
      <c r="A698" s="47" t="s">
        <v>412</v>
      </c>
      <c r="B698" s="47"/>
      <c r="C698" s="8" t="s">
        <v>128</v>
      </c>
      <c r="D698" s="9">
        <v>15</v>
      </c>
      <c r="E698" s="9"/>
      <c r="F698" s="9">
        <f t="shared" si="110"/>
        <v>15</v>
      </c>
      <c r="G698" s="9">
        <v>6</v>
      </c>
      <c r="H698" s="113">
        <f t="shared" si="111"/>
        <v>0.4</v>
      </c>
      <c r="I698" s="17" t="s">
        <v>350</v>
      </c>
      <c r="O698" s="26"/>
    </row>
    <row r="699" spans="1:16" ht="12" customHeight="1" x14ac:dyDescent="0.2">
      <c r="A699" s="47" t="s">
        <v>412</v>
      </c>
      <c r="B699" s="47"/>
      <c r="C699" s="8" t="s">
        <v>129</v>
      </c>
      <c r="D699" s="9">
        <v>150</v>
      </c>
      <c r="E699" s="9"/>
      <c r="F699" s="9">
        <f t="shared" si="110"/>
        <v>150</v>
      </c>
      <c r="G699" s="9">
        <v>150</v>
      </c>
      <c r="H699" s="113">
        <f t="shared" si="111"/>
        <v>1</v>
      </c>
      <c r="I699" s="17" t="s">
        <v>350</v>
      </c>
      <c r="O699" s="26"/>
    </row>
    <row r="700" spans="1:16" ht="12" customHeight="1" x14ac:dyDescent="0.2">
      <c r="A700" s="47" t="s">
        <v>412</v>
      </c>
      <c r="B700" s="47"/>
      <c r="C700" s="8" t="s">
        <v>175</v>
      </c>
      <c r="D700" s="9">
        <v>15</v>
      </c>
      <c r="E700" s="9"/>
      <c r="F700" s="9">
        <f t="shared" si="110"/>
        <v>15</v>
      </c>
      <c r="G700" s="9">
        <v>12</v>
      </c>
      <c r="H700" s="113">
        <f t="shared" si="111"/>
        <v>0.8</v>
      </c>
      <c r="I700" s="17" t="s">
        <v>350</v>
      </c>
      <c r="O700" s="26"/>
    </row>
    <row r="701" spans="1:16" ht="12" customHeight="1" x14ac:dyDescent="0.2">
      <c r="A701" s="47" t="s">
        <v>412</v>
      </c>
      <c r="B701" s="47"/>
      <c r="C701" s="8" t="s">
        <v>598</v>
      </c>
      <c r="D701" s="9">
        <v>200</v>
      </c>
      <c r="E701" s="9"/>
      <c r="F701" s="9">
        <f t="shared" si="110"/>
        <v>200</v>
      </c>
      <c r="G701" s="9"/>
      <c r="H701" s="113">
        <f t="shared" si="111"/>
        <v>0</v>
      </c>
      <c r="I701" s="17" t="s">
        <v>350</v>
      </c>
      <c r="O701" s="26"/>
    </row>
    <row r="702" spans="1:16" ht="12" customHeight="1" x14ac:dyDescent="0.2">
      <c r="A702" s="47" t="s">
        <v>412</v>
      </c>
      <c r="B702" s="47"/>
      <c r="C702" s="8" t="s">
        <v>144</v>
      </c>
      <c r="D702" s="9">
        <v>50</v>
      </c>
      <c r="E702" s="9"/>
      <c r="F702" s="9">
        <f t="shared" si="110"/>
        <v>50</v>
      </c>
      <c r="G702" s="9"/>
      <c r="H702" s="113">
        <f t="shared" si="111"/>
        <v>0</v>
      </c>
      <c r="I702" s="17" t="s">
        <v>350</v>
      </c>
      <c r="O702" s="26"/>
    </row>
    <row r="703" spans="1:16" ht="12" customHeight="1" x14ac:dyDescent="0.2">
      <c r="A703" s="47" t="s">
        <v>360</v>
      </c>
      <c r="B703" s="47"/>
      <c r="C703" s="8" t="s">
        <v>470</v>
      </c>
      <c r="D703" s="9">
        <v>50</v>
      </c>
      <c r="E703" s="9"/>
      <c r="F703" s="9">
        <f t="shared" si="110"/>
        <v>50</v>
      </c>
      <c r="G703" s="9">
        <v>100</v>
      </c>
      <c r="H703" s="113">
        <f t="shared" si="111"/>
        <v>2</v>
      </c>
      <c r="I703" s="17" t="s">
        <v>350</v>
      </c>
      <c r="O703" s="26"/>
    </row>
    <row r="704" spans="1:16" ht="12" customHeight="1" x14ac:dyDescent="0.2">
      <c r="A704" s="47" t="s">
        <v>412</v>
      </c>
      <c r="B704" s="47"/>
      <c r="C704" s="8" t="s">
        <v>213</v>
      </c>
      <c r="D704" s="9">
        <v>30</v>
      </c>
      <c r="E704" s="9"/>
      <c r="F704" s="9">
        <f t="shared" si="110"/>
        <v>30</v>
      </c>
      <c r="G704" s="9"/>
      <c r="H704" s="113">
        <f t="shared" si="111"/>
        <v>0</v>
      </c>
      <c r="I704" s="17" t="s">
        <v>350</v>
      </c>
      <c r="O704" s="26"/>
    </row>
    <row r="705" spans="1:15" ht="12" customHeight="1" x14ac:dyDescent="0.2">
      <c r="A705" s="47" t="s">
        <v>412</v>
      </c>
      <c r="B705" s="47"/>
      <c r="C705" s="8" t="s">
        <v>646</v>
      </c>
      <c r="D705" s="9">
        <v>0</v>
      </c>
      <c r="E705" s="9"/>
      <c r="F705" s="9">
        <f t="shared" si="110"/>
        <v>0</v>
      </c>
      <c r="G705" s="9">
        <v>161</v>
      </c>
      <c r="H705" s="113">
        <v>0</v>
      </c>
      <c r="I705" s="17" t="s">
        <v>350</v>
      </c>
      <c r="O705" s="26"/>
    </row>
    <row r="706" spans="1:15" ht="12" customHeight="1" x14ac:dyDescent="0.2">
      <c r="A706" s="47" t="s">
        <v>412</v>
      </c>
      <c r="B706" s="47"/>
      <c r="C706" s="8" t="s">
        <v>312</v>
      </c>
      <c r="D706" s="9">
        <v>730</v>
      </c>
      <c r="E706" s="9"/>
      <c r="F706" s="9">
        <f t="shared" si="110"/>
        <v>730</v>
      </c>
      <c r="G706" s="9"/>
      <c r="H706" s="113">
        <f t="shared" si="111"/>
        <v>0</v>
      </c>
      <c r="I706" s="17" t="s">
        <v>350</v>
      </c>
      <c r="O706" s="26"/>
    </row>
    <row r="707" spans="1:15" ht="12" customHeight="1" x14ac:dyDescent="0.2">
      <c r="A707" s="47" t="s">
        <v>412</v>
      </c>
      <c r="B707" s="47"/>
      <c r="C707" s="8" t="s">
        <v>635</v>
      </c>
      <c r="D707" s="9">
        <v>0</v>
      </c>
      <c r="E707" s="9"/>
      <c r="F707" s="9">
        <f t="shared" si="110"/>
        <v>0</v>
      </c>
      <c r="G707" s="9">
        <v>1028</v>
      </c>
      <c r="H707" s="113">
        <v>0</v>
      </c>
      <c r="I707" s="17" t="s">
        <v>350</v>
      </c>
      <c r="O707" s="26"/>
    </row>
    <row r="708" spans="1:15" ht="12" customHeight="1" x14ac:dyDescent="0.2">
      <c r="A708" s="47" t="s">
        <v>412</v>
      </c>
      <c r="B708" s="47"/>
      <c r="C708" s="8" t="s">
        <v>636</v>
      </c>
      <c r="D708" s="9">
        <v>0</v>
      </c>
      <c r="E708" s="9"/>
      <c r="F708" s="9">
        <f t="shared" si="110"/>
        <v>0</v>
      </c>
      <c r="G708" s="9">
        <v>432</v>
      </c>
      <c r="H708" s="113">
        <v>0</v>
      </c>
      <c r="I708" s="17" t="s">
        <v>350</v>
      </c>
      <c r="O708" s="26"/>
    </row>
    <row r="709" spans="1:15" ht="12" customHeight="1" x14ac:dyDescent="0.2">
      <c r="A709" s="47" t="s">
        <v>412</v>
      </c>
      <c r="B709" s="47"/>
      <c r="C709" s="8" t="s">
        <v>677</v>
      </c>
      <c r="D709" s="9">
        <v>0</v>
      </c>
      <c r="E709" s="9">
        <v>0</v>
      </c>
      <c r="F709" s="9">
        <f t="shared" si="110"/>
        <v>0</v>
      </c>
      <c r="G709" s="9">
        <v>100</v>
      </c>
      <c r="H709" s="113">
        <v>0</v>
      </c>
      <c r="I709" s="17" t="s">
        <v>350</v>
      </c>
      <c r="O709" s="26"/>
    </row>
    <row r="710" spans="1:15" ht="12" customHeight="1" x14ac:dyDescent="0.2">
      <c r="A710" s="47" t="s">
        <v>412</v>
      </c>
      <c r="B710" s="47"/>
      <c r="C710" s="8" t="s">
        <v>130</v>
      </c>
      <c r="D710" s="9">
        <v>50</v>
      </c>
      <c r="E710" s="9"/>
      <c r="F710" s="9">
        <f t="shared" si="110"/>
        <v>50</v>
      </c>
      <c r="G710" s="9"/>
      <c r="H710" s="113">
        <f t="shared" si="111"/>
        <v>0</v>
      </c>
      <c r="I710" s="17" t="s">
        <v>350</v>
      </c>
      <c r="O710" s="26"/>
    </row>
    <row r="711" spans="1:15" s="3" customFormat="1" x14ac:dyDescent="0.2">
      <c r="A711" s="47" t="s">
        <v>412</v>
      </c>
      <c r="B711" s="47"/>
      <c r="C711" s="8" t="s">
        <v>544</v>
      </c>
      <c r="D711" s="9">
        <v>100</v>
      </c>
      <c r="E711" s="9"/>
      <c r="F711" s="9">
        <f t="shared" si="110"/>
        <v>100</v>
      </c>
      <c r="G711" s="9">
        <v>100</v>
      </c>
      <c r="H711" s="113">
        <f t="shared" si="111"/>
        <v>1</v>
      </c>
      <c r="I711" s="17" t="s">
        <v>350</v>
      </c>
      <c r="O711" s="26"/>
    </row>
    <row r="712" spans="1:15" s="3" customFormat="1" x14ac:dyDescent="0.2">
      <c r="A712" s="48"/>
      <c r="B712" s="48"/>
      <c r="C712" s="13" t="s">
        <v>54</v>
      </c>
      <c r="D712" s="14">
        <f>SUM(D688:D711)</f>
        <v>3030</v>
      </c>
      <c r="E712" s="14">
        <f>SUM(E688:E711)</f>
        <v>0</v>
      </c>
      <c r="F712" s="14">
        <f>SUM(F688:F711)</f>
        <v>3030</v>
      </c>
      <c r="G712" s="14">
        <f>SUM(G688:G711)</f>
        <v>3308</v>
      </c>
      <c r="H712" s="113">
        <f t="shared" si="111"/>
        <v>1.0917491749174917</v>
      </c>
      <c r="I712" s="6"/>
      <c r="O712" s="26"/>
    </row>
    <row r="713" spans="1:15" s="3" customFormat="1" x14ac:dyDescent="0.2">
      <c r="A713" s="45"/>
      <c r="B713" s="45"/>
      <c r="D713" s="6"/>
      <c r="E713" s="6"/>
      <c r="F713" s="6"/>
      <c r="G713" s="6"/>
      <c r="H713" s="114"/>
      <c r="I713" s="6"/>
      <c r="O713" s="26"/>
    </row>
    <row r="714" spans="1:15" s="63" customFormat="1" ht="12" customHeight="1" x14ac:dyDescent="0.2">
      <c r="A714" s="62" t="s">
        <v>546</v>
      </c>
      <c r="B714" s="62"/>
      <c r="D714" s="64"/>
      <c r="E714" s="64"/>
      <c r="F714" s="64"/>
      <c r="G714" s="64"/>
      <c r="H714" s="114"/>
      <c r="I714" s="64"/>
      <c r="O714" s="65"/>
    </row>
    <row r="715" spans="1:15" ht="12" customHeight="1" x14ac:dyDescent="0.2">
      <c r="A715" s="44" t="s">
        <v>248</v>
      </c>
      <c r="B715" s="44"/>
      <c r="C715" s="1"/>
      <c r="H715" s="114"/>
      <c r="O715" s="26"/>
    </row>
    <row r="716" spans="1:15" s="27" customFormat="1" x14ac:dyDescent="0.2">
      <c r="A716" s="52" t="s">
        <v>53</v>
      </c>
      <c r="B716" s="52"/>
      <c r="C716" s="34"/>
      <c r="D716" s="41"/>
      <c r="E716" s="41"/>
      <c r="F716" s="41"/>
      <c r="G716" s="41"/>
      <c r="H716" s="114"/>
      <c r="I716" s="41"/>
      <c r="L716" s="38"/>
    </row>
    <row r="717" spans="1:15" s="27" customFormat="1" x14ac:dyDescent="0.2">
      <c r="A717" s="53" t="s">
        <v>437</v>
      </c>
      <c r="B717" s="53" t="s">
        <v>233</v>
      </c>
      <c r="C717" s="37" t="s">
        <v>519</v>
      </c>
      <c r="D717" s="28">
        <v>1223</v>
      </c>
      <c r="E717" s="28"/>
      <c r="F717" s="28">
        <f>SUM(D717:E717)</f>
        <v>1223</v>
      </c>
      <c r="G717" s="28">
        <v>1219</v>
      </c>
      <c r="H717" s="113">
        <f t="shared" si="111"/>
        <v>0.99672935404742435</v>
      </c>
      <c r="I717" s="17" t="s">
        <v>350</v>
      </c>
      <c r="L717" s="38"/>
    </row>
    <row r="718" spans="1:15" s="27" customFormat="1" x14ac:dyDescent="0.2">
      <c r="A718" s="53" t="s">
        <v>311</v>
      </c>
      <c r="B718" s="53" t="s">
        <v>311</v>
      </c>
      <c r="C718" s="37" t="s">
        <v>441</v>
      </c>
      <c r="D718" s="28">
        <v>10</v>
      </c>
      <c r="E718" s="28"/>
      <c r="F718" s="28">
        <f t="shared" ref="F718:F720" si="112">SUM(D718:E718)</f>
        <v>10</v>
      </c>
      <c r="G718" s="28">
        <v>6</v>
      </c>
      <c r="H718" s="113">
        <f t="shared" si="111"/>
        <v>0.6</v>
      </c>
      <c r="I718" s="17" t="s">
        <v>350</v>
      </c>
      <c r="L718" s="38"/>
    </row>
    <row r="719" spans="1:15" s="27" customFormat="1" x14ac:dyDescent="0.2">
      <c r="A719" s="53" t="s">
        <v>380</v>
      </c>
      <c r="B719" s="53" t="s">
        <v>380</v>
      </c>
      <c r="C719" s="37" t="s">
        <v>160</v>
      </c>
      <c r="D719" s="28">
        <v>0</v>
      </c>
      <c r="E719" s="28"/>
      <c r="F719" s="28">
        <f t="shared" si="112"/>
        <v>0</v>
      </c>
      <c r="G719" s="28"/>
      <c r="H719" s="113"/>
      <c r="I719" s="17" t="s">
        <v>350</v>
      </c>
      <c r="L719" s="38"/>
    </row>
    <row r="720" spans="1:15" s="27" customFormat="1" x14ac:dyDescent="0.2">
      <c r="A720" s="53" t="s">
        <v>234</v>
      </c>
      <c r="B720" s="53" t="s">
        <v>234</v>
      </c>
      <c r="C720" s="37" t="s">
        <v>96</v>
      </c>
      <c r="D720" s="28">
        <v>97</v>
      </c>
      <c r="E720" s="28"/>
      <c r="F720" s="28">
        <f t="shared" si="112"/>
        <v>97</v>
      </c>
      <c r="G720" s="28">
        <v>94</v>
      </c>
      <c r="H720" s="113">
        <f t="shared" si="111"/>
        <v>0.96907216494845361</v>
      </c>
      <c r="I720" s="17" t="s">
        <v>350</v>
      </c>
      <c r="J720" s="36"/>
      <c r="L720" s="38"/>
    </row>
    <row r="721" spans="1:15" s="34" customFormat="1" x14ac:dyDescent="0.2">
      <c r="A721" s="54"/>
      <c r="B721" s="54"/>
      <c r="C721" s="39" t="s">
        <v>54</v>
      </c>
      <c r="D721" s="40">
        <f>SUM(D717:D720)</f>
        <v>1330</v>
      </c>
      <c r="E721" s="40">
        <f>SUM(E717:E720)</f>
        <v>0</v>
      </c>
      <c r="F721" s="40">
        <f>SUM(F717:F720)</f>
        <v>1330</v>
      </c>
      <c r="G721" s="40">
        <f>SUM(G717:G720)</f>
        <v>1319</v>
      </c>
      <c r="H721" s="113">
        <f t="shared" si="111"/>
        <v>0.99172932330827068</v>
      </c>
      <c r="I721" s="41"/>
      <c r="L721" s="38"/>
    </row>
    <row r="722" spans="1:15" s="34" customFormat="1" x14ac:dyDescent="0.2">
      <c r="A722" s="52"/>
      <c r="B722" s="52"/>
      <c r="D722" s="41"/>
      <c r="E722" s="41"/>
      <c r="F722" s="41"/>
      <c r="G722" s="41"/>
      <c r="H722" s="114"/>
      <c r="I722" s="41"/>
      <c r="L722" s="38"/>
    </row>
    <row r="723" spans="1:15" s="63" customFormat="1" ht="12" customHeight="1" x14ac:dyDescent="0.2">
      <c r="A723" s="62" t="s">
        <v>547</v>
      </c>
      <c r="B723" s="62"/>
      <c r="D723" s="64"/>
      <c r="E723" s="64"/>
      <c r="F723" s="64"/>
      <c r="G723" s="64"/>
      <c r="H723" s="114"/>
      <c r="I723" s="64"/>
      <c r="O723" s="65"/>
    </row>
    <row r="724" spans="1:15" ht="12" customHeight="1" x14ac:dyDescent="0.2">
      <c r="A724" s="44" t="s">
        <v>248</v>
      </c>
      <c r="B724" s="44"/>
      <c r="C724" s="1"/>
      <c r="H724" s="114"/>
      <c r="O724" s="26"/>
    </row>
    <row r="725" spans="1:15" ht="12" customHeight="1" x14ac:dyDescent="0.2">
      <c r="A725" s="45" t="s">
        <v>51</v>
      </c>
      <c r="B725" s="45"/>
      <c r="C725" s="3"/>
      <c r="H725" s="114"/>
      <c r="O725" s="26"/>
    </row>
    <row r="726" spans="1:15" ht="12" customHeight="1" x14ac:dyDescent="0.2">
      <c r="A726" s="47" t="s">
        <v>418</v>
      </c>
      <c r="B726" s="47" t="s">
        <v>361</v>
      </c>
      <c r="C726" s="8" t="s">
        <v>95</v>
      </c>
      <c r="D726" s="9">
        <v>1186</v>
      </c>
      <c r="E726" s="9"/>
      <c r="F726" s="9">
        <f>SUM(D726:E726)</f>
        <v>1186</v>
      </c>
      <c r="G726" s="115">
        <v>1183</v>
      </c>
      <c r="H726" s="113">
        <f t="shared" si="111"/>
        <v>0.99747048903878588</v>
      </c>
      <c r="I726" s="17" t="s">
        <v>350</v>
      </c>
      <c r="J726" s="12"/>
      <c r="K726" s="12"/>
      <c r="O726" s="26"/>
    </row>
    <row r="727" spans="1:15" s="3" customFormat="1" ht="12" customHeight="1" x14ac:dyDescent="0.2">
      <c r="A727" s="48"/>
      <c r="B727" s="48"/>
      <c r="C727" s="13" t="s">
        <v>63</v>
      </c>
      <c r="D727" s="14">
        <f t="shared" ref="D727" si="113">SUM(D726:D726)</f>
        <v>1186</v>
      </c>
      <c r="E727" s="14">
        <f t="shared" ref="E727:G727" si="114">SUM(E726:E726)</f>
        <v>0</v>
      </c>
      <c r="F727" s="14">
        <f t="shared" si="114"/>
        <v>1186</v>
      </c>
      <c r="G727" s="116">
        <f t="shared" si="114"/>
        <v>1183</v>
      </c>
      <c r="H727" s="113">
        <f t="shared" si="111"/>
        <v>0.99747048903878588</v>
      </c>
      <c r="I727" s="6"/>
      <c r="O727" s="26"/>
    </row>
    <row r="728" spans="1:15" s="3" customFormat="1" ht="12" customHeight="1" x14ac:dyDescent="0.2">
      <c r="A728" s="45"/>
      <c r="B728" s="45"/>
      <c r="D728" s="6"/>
      <c r="E728" s="6"/>
      <c r="F728" s="6"/>
      <c r="G728" s="6"/>
      <c r="H728" s="114"/>
      <c r="I728" s="6"/>
      <c r="O728" s="26"/>
    </row>
    <row r="729" spans="1:15" s="3" customFormat="1" ht="12" customHeight="1" x14ac:dyDescent="0.2">
      <c r="A729" s="45"/>
      <c r="B729" s="45"/>
      <c r="D729" s="6"/>
      <c r="E729" s="6"/>
      <c r="F729" s="6"/>
      <c r="G729" s="6"/>
      <c r="H729" s="114"/>
      <c r="I729" s="6"/>
      <c r="O729" s="26"/>
    </row>
    <row r="730" spans="1:15" s="63" customFormat="1" ht="12" customHeight="1" x14ac:dyDescent="0.2">
      <c r="A730" s="62" t="s">
        <v>637</v>
      </c>
      <c r="B730" s="62"/>
      <c r="D730" s="64"/>
      <c r="E730" s="64"/>
      <c r="F730" s="64"/>
      <c r="G730" s="64"/>
      <c r="H730" s="114"/>
      <c r="I730" s="64"/>
      <c r="O730" s="65"/>
    </row>
    <row r="731" spans="1:15" ht="12" customHeight="1" x14ac:dyDescent="0.2">
      <c r="A731" s="44" t="s">
        <v>248</v>
      </c>
      <c r="B731" s="44"/>
      <c r="C731" s="1"/>
      <c r="H731" s="114"/>
      <c r="O731" s="26"/>
    </row>
    <row r="732" spans="1:15" s="27" customFormat="1" x14ac:dyDescent="0.2">
      <c r="A732" s="52" t="s">
        <v>53</v>
      </c>
      <c r="B732" s="52"/>
      <c r="C732" s="34"/>
      <c r="D732" s="41"/>
      <c r="E732" s="41"/>
      <c r="F732" s="41"/>
      <c r="G732" s="41"/>
      <c r="H732" s="114"/>
      <c r="I732" s="41"/>
      <c r="L732" s="38"/>
    </row>
    <row r="733" spans="1:15" s="27" customFormat="1" x14ac:dyDescent="0.2">
      <c r="A733" s="53" t="s">
        <v>437</v>
      </c>
      <c r="B733" s="53" t="s">
        <v>233</v>
      </c>
      <c r="C733" s="37" t="s">
        <v>519</v>
      </c>
      <c r="D733" s="28">
        <v>0</v>
      </c>
      <c r="E733" s="28">
        <v>3513</v>
      </c>
      <c r="F733" s="28">
        <f>SUM(D733:E733)</f>
        <v>3513</v>
      </c>
      <c r="G733" s="28">
        <v>3513</v>
      </c>
      <c r="H733" s="113"/>
      <c r="I733" s="17" t="s">
        <v>350</v>
      </c>
      <c r="L733" s="38"/>
    </row>
    <row r="734" spans="1:15" s="27" customFormat="1" x14ac:dyDescent="0.2">
      <c r="A734" s="53" t="s">
        <v>311</v>
      </c>
      <c r="B734" s="53" t="s">
        <v>311</v>
      </c>
      <c r="C734" s="37" t="s">
        <v>441</v>
      </c>
      <c r="D734" s="28">
        <v>0</v>
      </c>
      <c r="E734" s="28">
        <v>12</v>
      </c>
      <c r="F734" s="28">
        <f t="shared" ref="F734:F736" si="115">SUM(D734:E734)</f>
        <v>12</v>
      </c>
      <c r="G734" s="28">
        <v>13</v>
      </c>
      <c r="H734" s="113"/>
      <c r="I734" s="17" t="s">
        <v>350</v>
      </c>
      <c r="L734" s="38"/>
    </row>
    <row r="735" spans="1:15" s="27" customFormat="1" x14ac:dyDescent="0.2">
      <c r="A735" s="53" t="s">
        <v>380</v>
      </c>
      <c r="B735" s="53" t="s">
        <v>380</v>
      </c>
      <c r="C735" s="37" t="s">
        <v>160</v>
      </c>
      <c r="D735" s="28">
        <v>0</v>
      </c>
      <c r="E735" s="28">
        <v>23</v>
      </c>
      <c r="F735" s="28">
        <f t="shared" si="115"/>
        <v>23</v>
      </c>
      <c r="G735" s="28">
        <v>23</v>
      </c>
      <c r="H735" s="113"/>
      <c r="I735" s="17" t="s">
        <v>350</v>
      </c>
      <c r="L735" s="38"/>
    </row>
    <row r="736" spans="1:15" s="27" customFormat="1" x14ac:dyDescent="0.2">
      <c r="A736" s="53" t="s">
        <v>234</v>
      </c>
      <c r="B736" s="53" t="s">
        <v>234</v>
      </c>
      <c r="C736" s="37" t="s">
        <v>96</v>
      </c>
      <c r="D736" s="28">
        <v>0</v>
      </c>
      <c r="E736" s="28">
        <v>276</v>
      </c>
      <c r="F736" s="28">
        <f t="shared" si="115"/>
        <v>276</v>
      </c>
      <c r="G736" s="28">
        <v>276</v>
      </c>
      <c r="H736" s="113"/>
      <c r="I736" s="17" t="s">
        <v>350</v>
      </c>
      <c r="J736" s="36"/>
      <c r="L736" s="38"/>
    </row>
    <row r="737" spans="1:15" s="34" customFormat="1" x14ac:dyDescent="0.2">
      <c r="A737" s="54"/>
      <c r="B737" s="54"/>
      <c r="C737" s="39" t="s">
        <v>54</v>
      </c>
      <c r="D737" s="40">
        <f>SUM(D733:D736)</f>
        <v>0</v>
      </c>
      <c r="E737" s="40">
        <f>SUM(E733:E736)</f>
        <v>3824</v>
      </c>
      <c r="F737" s="40">
        <f>SUM(F733:F736)</f>
        <v>3824</v>
      </c>
      <c r="G737" s="40">
        <f>SUM(G733:G736)</f>
        <v>3825</v>
      </c>
      <c r="H737" s="113"/>
      <c r="I737" s="41"/>
      <c r="L737" s="38"/>
    </row>
    <row r="738" spans="1:15" s="34" customFormat="1" x14ac:dyDescent="0.2">
      <c r="A738" s="52"/>
      <c r="B738" s="52"/>
      <c r="D738" s="41"/>
      <c r="E738" s="41"/>
      <c r="F738" s="41"/>
      <c r="G738" s="41"/>
      <c r="H738" s="114"/>
      <c r="I738" s="41"/>
      <c r="L738" s="38"/>
    </row>
    <row r="739" spans="1:15" s="63" customFormat="1" ht="12" customHeight="1" x14ac:dyDescent="0.2">
      <c r="A739" s="62" t="s">
        <v>637</v>
      </c>
      <c r="B739" s="62"/>
      <c r="D739" s="64"/>
      <c r="E739" s="64"/>
      <c r="F739" s="64"/>
      <c r="G739" s="64"/>
      <c r="H739" s="114"/>
      <c r="I739" s="64"/>
      <c r="O739" s="65"/>
    </row>
    <row r="740" spans="1:15" ht="12" customHeight="1" x14ac:dyDescent="0.2">
      <c r="A740" s="44" t="s">
        <v>248</v>
      </c>
      <c r="B740" s="44"/>
      <c r="C740" s="1"/>
      <c r="H740" s="114"/>
      <c r="O740" s="26"/>
    </row>
    <row r="741" spans="1:15" ht="12" customHeight="1" x14ac:dyDescent="0.2">
      <c r="A741" s="45" t="s">
        <v>51</v>
      </c>
      <c r="B741" s="45"/>
      <c r="C741" s="3"/>
      <c r="H741" s="114"/>
      <c r="O741" s="26"/>
    </row>
    <row r="742" spans="1:15" ht="12" customHeight="1" x14ac:dyDescent="0.2">
      <c r="A742" s="47" t="s">
        <v>418</v>
      </c>
      <c r="B742" s="47" t="s">
        <v>361</v>
      </c>
      <c r="C742" s="8" t="s">
        <v>95</v>
      </c>
      <c r="D742" s="9">
        <v>0</v>
      </c>
      <c r="E742" s="9">
        <v>3056</v>
      </c>
      <c r="F742" s="9">
        <f>SUM(D742:E742)</f>
        <v>3056</v>
      </c>
      <c r="G742" s="115">
        <v>3056</v>
      </c>
      <c r="H742" s="113"/>
      <c r="I742" s="17" t="s">
        <v>350</v>
      </c>
      <c r="J742" s="12"/>
      <c r="K742" s="12"/>
      <c r="O742" s="26"/>
    </row>
    <row r="743" spans="1:15" s="3" customFormat="1" ht="12" customHeight="1" x14ac:dyDescent="0.2">
      <c r="A743" s="48"/>
      <c r="B743" s="48"/>
      <c r="C743" s="13" t="s">
        <v>63</v>
      </c>
      <c r="D743" s="14">
        <f t="shared" ref="D743:G743" si="116">SUM(D742:D742)</f>
        <v>0</v>
      </c>
      <c r="E743" s="14">
        <f t="shared" si="116"/>
        <v>3056</v>
      </c>
      <c r="F743" s="14">
        <f t="shared" si="116"/>
        <v>3056</v>
      </c>
      <c r="G743" s="116">
        <f t="shared" si="116"/>
        <v>3056</v>
      </c>
      <c r="H743" s="113"/>
      <c r="I743" s="6"/>
      <c r="O743" s="26"/>
    </row>
    <row r="744" spans="1:15" s="3" customFormat="1" ht="12" customHeight="1" x14ac:dyDescent="0.2">
      <c r="A744" s="45"/>
      <c r="B744" s="45"/>
      <c r="D744" s="6"/>
      <c r="E744" s="6"/>
      <c r="F744" s="6"/>
      <c r="G744" s="6"/>
      <c r="H744" s="114"/>
      <c r="I744" s="6"/>
      <c r="O744" s="26"/>
    </row>
    <row r="745" spans="1:15" s="3" customFormat="1" ht="12" customHeight="1" x14ac:dyDescent="0.2">
      <c r="A745" s="45"/>
      <c r="B745" s="45"/>
      <c r="D745" s="6"/>
      <c r="E745" s="6"/>
      <c r="F745" s="6"/>
      <c r="G745" s="6"/>
      <c r="H745" s="114"/>
      <c r="I745" s="6"/>
      <c r="O745" s="26"/>
    </row>
    <row r="746" spans="1:15" s="63" customFormat="1" ht="12" customHeight="1" x14ac:dyDescent="0.2">
      <c r="A746" s="62" t="s">
        <v>520</v>
      </c>
      <c r="B746" s="62"/>
      <c r="D746" s="64"/>
      <c r="E746" s="64"/>
      <c r="F746" s="64"/>
      <c r="G746" s="64"/>
      <c r="H746" s="114"/>
      <c r="I746" s="64"/>
      <c r="O746" s="65"/>
    </row>
    <row r="747" spans="1:15" ht="12" customHeight="1" x14ac:dyDescent="0.2">
      <c r="A747" s="44" t="s">
        <v>248</v>
      </c>
      <c r="B747" s="44"/>
      <c r="C747" s="1"/>
      <c r="H747" s="114"/>
      <c r="O747" s="26"/>
    </row>
    <row r="748" spans="1:15" s="27" customFormat="1" x14ac:dyDescent="0.2">
      <c r="A748" s="52" t="s">
        <v>53</v>
      </c>
      <c r="B748" s="52"/>
      <c r="C748" s="34"/>
      <c r="D748" s="41"/>
      <c r="E748" s="41"/>
      <c r="F748" s="41"/>
      <c r="G748" s="41"/>
      <c r="H748" s="114"/>
      <c r="I748" s="41"/>
      <c r="L748" s="38"/>
    </row>
    <row r="749" spans="1:15" s="27" customFormat="1" x14ac:dyDescent="0.2">
      <c r="A749" s="53" t="s">
        <v>437</v>
      </c>
      <c r="B749" s="53" t="s">
        <v>233</v>
      </c>
      <c r="C749" s="37" t="s">
        <v>526</v>
      </c>
      <c r="D749" s="28">
        <v>575</v>
      </c>
      <c r="E749" s="28"/>
      <c r="F749" s="28">
        <f>SUM(D749:E749)</f>
        <v>575</v>
      </c>
      <c r="G749" s="28">
        <v>565</v>
      </c>
      <c r="H749" s="113">
        <f t="shared" si="111"/>
        <v>0.9826086956521739</v>
      </c>
      <c r="I749" s="17" t="s">
        <v>350</v>
      </c>
      <c r="L749" s="38"/>
    </row>
    <row r="750" spans="1:15" s="27" customFormat="1" x14ac:dyDescent="0.2">
      <c r="A750" s="53" t="s">
        <v>311</v>
      </c>
      <c r="B750" s="53" t="s">
        <v>311</v>
      </c>
      <c r="C750" s="37" t="s">
        <v>441</v>
      </c>
      <c r="D750" s="28"/>
      <c r="E750" s="28"/>
      <c r="F750" s="28">
        <f t="shared" ref="F750:F752" si="117">SUM(D750:E750)</f>
        <v>0</v>
      </c>
      <c r="G750" s="28"/>
      <c r="H750" s="113"/>
      <c r="I750" s="17" t="s">
        <v>350</v>
      </c>
      <c r="L750" s="38"/>
    </row>
    <row r="751" spans="1:15" s="27" customFormat="1" x14ac:dyDescent="0.2">
      <c r="A751" s="53" t="s">
        <v>380</v>
      </c>
      <c r="B751" s="53" t="s">
        <v>380</v>
      </c>
      <c r="C751" s="37" t="s">
        <v>160</v>
      </c>
      <c r="D751" s="28"/>
      <c r="E751" s="28"/>
      <c r="F751" s="28">
        <f t="shared" si="117"/>
        <v>0</v>
      </c>
      <c r="G751" s="28"/>
      <c r="H751" s="113"/>
      <c r="I751" s="17" t="s">
        <v>350</v>
      </c>
      <c r="L751" s="38"/>
    </row>
    <row r="752" spans="1:15" s="27" customFormat="1" x14ac:dyDescent="0.2">
      <c r="A752" s="53" t="s">
        <v>234</v>
      </c>
      <c r="B752" s="53" t="s">
        <v>234</v>
      </c>
      <c r="C752" s="37" t="s">
        <v>96</v>
      </c>
      <c r="D752" s="28">
        <v>90</v>
      </c>
      <c r="E752" s="28"/>
      <c r="F752" s="28">
        <f t="shared" si="117"/>
        <v>90</v>
      </c>
      <c r="G752" s="28">
        <v>88</v>
      </c>
      <c r="H752" s="113">
        <f t="shared" si="111"/>
        <v>0.97777777777777775</v>
      </c>
      <c r="I752" s="17" t="s">
        <v>350</v>
      </c>
      <c r="J752" s="36"/>
      <c r="L752" s="38"/>
    </row>
    <row r="753" spans="1:16" s="34" customFormat="1" x14ac:dyDescent="0.2">
      <c r="A753" s="54"/>
      <c r="B753" s="54"/>
      <c r="C753" s="39" t="s">
        <v>54</v>
      </c>
      <c r="D753" s="40">
        <f>SUM(D749:D752)</f>
        <v>665</v>
      </c>
      <c r="E753" s="40">
        <f>SUM(E749:E752)</f>
        <v>0</v>
      </c>
      <c r="F753" s="40">
        <f>SUM(F749:F752)</f>
        <v>665</v>
      </c>
      <c r="G753" s="40">
        <f>SUM(G749:G752)</f>
        <v>653</v>
      </c>
      <c r="H753" s="113">
        <f t="shared" si="111"/>
        <v>0.98195488721804514</v>
      </c>
      <c r="I753" s="41"/>
      <c r="L753" s="38"/>
    </row>
    <row r="754" spans="1:16" s="34" customFormat="1" x14ac:dyDescent="0.2">
      <c r="A754" s="52"/>
      <c r="B754" s="52"/>
      <c r="D754" s="41"/>
      <c r="E754" s="41"/>
      <c r="F754" s="41"/>
      <c r="G754" s="41"/>
      <c r="H754" s="114"/>
      <c r="I754" s="41"/>
      <c r="L754" s="38"/>
    </row>
    <row r="755" spans="1:16" s="34" customFormat="1" x14ac:dyDescent="0.2">
      <c r="A755" s="52"/>
      <c r="B755" s="52"/>
      <c r="D755" s="41"/>
      <c r="E755" s="41"/>
      <c r="F755" s="41"/>
      <c r="G755" s="41"/>
      <c r="H755" s="114"/>
      <c r="I755" s="41"/>
      <c r="L755" s="38"/>
    </row>
    <row r="756" spans="1:16" s="1" customFormat="1" ht="30.75" customHeight="1" x14ac:dyDescent="0.2">
      <c r="A756" s="44"/>
      <c r="B756" s="44"/>
      <c r="D756" s="31" t="s">
        <v>599</v>
      </c>
      <c r="E756" s="31" t="s">
        <v>600</v>
      </c>
      <c r="F756" s="31" t="s">
        <v>601</v>
      </c>
      <c r="G756" s="31" t="s">
        <v>602</v>
      </c>
      <c r="H756" s="31" t="s">
        <v>603</v>
      </c>
      <c r="I756" s="90"/>
      <c r="K756" s="3"/>
      <c r="L756" s="3"/>
      <c r="M756" s="3"/>
      <c r="N756" s="2"/>
    </row>
    <row r="757" spans="1:16" s="63" customFormat="1" ht="12" customHeight="1" x14ac:dyDescent="0.2">
      <c r="A757" s="62" t="s">
        <v>261</v>
      </c>
      <c r="B757" s="62"/>
      <c r="D757" s="64"/>
      <c r="E757" s="64"/>
      <c r="F757" s="64"/>
      <c r="G757" s="64"/>
      <c r="H757" s="114"/>
      <c r="I757" s="64"/>
      <c r="O757" s="65"/>
    </row>
    <row r="758" spans="1:16" s="63" customFormat="1" ht="12" customHeight="1" x14ac:dyDescent="0.2">
      <c r="A758" s="62" t="s">
        <v>262</v>
      </c>
      <c r="B758" s="62"/>
      <c r="D758" s="64"/>
      <c r="E758" s="64"/>
      <c r="F758" s="64"/>
      <c r="G758" s="64"/>
      <c r="H758" s="114"/>
      <c r="I758" s="64"/>
      <c r="O758" s="65"/>
    </row>
    <row r="759" spans="1:16" s="18" customFormat="1" ht="12" customHeight="1" x14ac:dyDescent="0.2">
      <c r="A759" s="55" t="s">
        <v>53</v>
      </c>
      <c r="B759" s="55"/>
      <c r="D759" s="19"/>
      <c r="E759" s="19"/>
      <c r="F759" s="19"/>
      <c r="G759" s="19"/>
      <c r="H759" s="114"/>
      <c r="I759" s="19"/>
      <c r="L759" s="10"/>
      <c r="O759" s="26"/>
    </row>
    <row r="760" spans="1:16" ht="11.1" customHeight="1" x14ac:dyDescent="0.2">
      <c r="A760" s="47" t="s">
        <v>240</v>
      </c>
      <c r="B760" s="47" t="s">
        <v>240</v>
      </c>
      <c r="C760" s="8" t="s">
        <v>220</v>
      </c>
      <c r="D760" s="9">
        <v>700</v>
      </c>
      <c r="E760" s="9"/>
      <c r="F760" s="9">
        <f>SUM(D760:E760)</f>
        <v>700</v>
      </c>
      <c r="G760" s="9"/>
      <c r="H760" s="113">
        <f t="shared" si="111"/>
        <v>0</v>
      </c>
      <c r="I760" s="17" t="s">
        <v>350</v>
      </c>
      <c r="K760" s="21"/>
      <c r="L760" s="22"/>
      <c r="M760" s="2"/>
      <c r="N760" s="22"/>
      <c r="O760" s="26"/>
      <c r="P760" s="22"/>
    </row>
    <row r="761" spans="1:16" ht="11.1" customHeight="1" x14ac:dyDescent="0.2">
      <c r="A761" s="47" t="s">
        <v>354</v>
      </c>
      <c r="B761" s="47" t="s">
        <v>354</v>
      </c>
      <c r="C761" s="8" t="s">
        <v>291</v>
      </c>
      <c r="D761" s="9">
        <v>189</v>
      </c>
      <c r="E761" s="9"/>
      <c r="F761" s="9">
        <f t="shared" ref="F761:F785" si="118">SUM(D761:E761)</f>
        <v>189</v>
      </c>
      <c r="G761" s="9"/>
      <c r="H761" s="113">
        <f t="shared" si="111"/>
        <v>0</v>
      </c>
      <c r="I761" s="17" t="s">
        <v>350</v>
      </c>
      <c r="K761" s="21"/>
      <c r="L761" s="22"/>
      <c r="M761" s="2"/>
      <c r="N761" s="22"/>
      <c r="O761" s="26"/>
      <c r="P761" s="22"/>
    </row>
    <row r="762" spans="1:16" ht="11.1" customHeight="1" x14ac:dyDescent="0.2">
      <c r="A762" s="47" t="s">
        <v>240</v>
      </c>
      <c r="B762" s="47" t="s">
        <v>240</v>
      </c>
      <c r="C762" s="8" t="s">
        <v>224</v>
      </c>
      <c r="D762" s="9">
        <v>200</v>
      </c>
      <c r="E762" s="9"/>
      <c r="F762" s="9">
        <f t="shared" si="118"/>
        <v>200</v>
      </c>
      <c r="G762" s="9"/>
      <c r="H762" s="113">
        <f t="shared" si="111"/>
        <v>0</v>
      </c>
      <c r="I762" s="17" t="s">
        <v>350</v>
      </c>
      <c r="K762" s="21"/>
      <c r="L762" s="22"/>
      <c r="M762" s="2"/>
      <c r="N762" s="22"/>
      <c r="O762" s="26"/>
      <c r="P762" s="22"/>
    </row>
    <row r="763" spans="1:16" ht="11.1" customHeight="1" x14ac:dyDescent="0.2">
      <c r="A763" s="47" t="s">
        <v>354</v>
      </c>
      <c r="B763" s="47" t="s">
        <v>354</v>
      </c>
      <c r="C763" s="8" t="s">
        <v>292</v>
      </c>
      <c r="D763" s="9">
        <v>54</v>
      </c>
      <c r="E763" s="9"/>
      <c r="F763" s="9">
        <f t="shared" si="118"/>
        <v>54</v>
      </c>
      <c r="G763" s="9"/>
      <c r="H763" s="113">
        <f t="shared" si="111"/>
        <v>0</v>
      </c>
      <c r="I763" s="17" t="s">
        <v>350</v>
      </c>
      <c r="K763" s="21"/>
      <c r="L763" s="22"/>
      <c r="M763" s="2"/>
      <c r="N763" s="22"/>
      <c r="O763" s="26"/>
      <c r="P763" s="22"/>
    </row>
    <row r="764" spans="1:16" ht="11.1" customHeight="1" x14ac:dyDescent="0.2">
      <c r="A764" s="47" t="s">
        <v>240</v>
      </c>
      <c r="B764" s="47" t="s">
        <v>240</v>
      </c>
      <c r="C764" s="8" t="s">
        <v>279</v>
      </c>
      <c r="D764" s="9">
        <v>1900</v>
      </c>
      <c r="E764" s="9"/>
      <c r="F764" s="9">
        <f t="shared" si="118"/>
        <v>1900</v>
      </c>
      <c r="G764" s="9">
        <v>939</v>
      </c>
      <c r="H764" s="113">
        <f t="shared" si="111"/>
        <v>0.49421052631578949</v>
      </c>
      <c r="I764" s="17" t="s">
        <v>350</v>
      </c>
      <c r="K764" s="21"/>
      <c r="L764" s="22"/>
      <c r="M764" s="2"/>
      <c r="N764" s="22"/>
      <c r="O764" s="26"/>
      <c r="P764" s="22"/>
    </row>
    <row r="765" spans="1:16" ht="11.1" customHeight="1" x14ac:dyDescent="0.2">
      <c r="A765" s="47" t="s">
        <v>240</v>
      </c>
      <c r="B765" s="47"/>
      <c r="C765" s="8" t="s">
        <v>280</v>
      </c>
      <c r="D765" s="9">
        <v>700</v>
      </c>
      <c r="E765" s="9"/>
      <c r="F765" s="9">
        <f t="shared" si="118"/>
        <v>700</v>
      </c>
      <c r="G765" s="9">
        <v>734</v>
      </c>
      <c r="H765" s="113">
        <f t="shared" si="111"/>
        <v>1.0485714285714285</v>
      </c>
      <c r="I765" s="17" t="s">
        <v>350</v>
      </c>
      <c r="K765" s="21"/>
      <c r="L765" s="22"/>
      <c r="M765" s="2"/>
      <c r="N765" s="22"/>
      <c r="O765" s="26"/>
      <c r="P765" s="22"/>
    </row>
    <row r="766" spans="1:16" ht="11.1" customHeight="1" x14ac:dyDescent="0.2">
      <c r="A766" s="47" t="s">
        <v>240</v>
      </c>
      <c r="B766" s="47"/>
      <c r="C766" s="8" t="s">
        <v>333</v>
      </c>
      <c r="D766" s="9">
        <v>3000</v>
      </c>
      <c r="E766" s="9"/>
      <c r="F766" s="9">
        <f t="shared" si="118"/>
        <v>3000</v>
      </c>
      <c r="G766" s="9">
        <v>19</v>
      </c>
      <c r="H766" s="113">
        <f t="shared" si="111"/>
        <v>6.3333333333333332E-3</v>
      </c>
      <c r="I766" s="17" t="s">
        <v>350</v>
      </c>
      <c r="K766" s="21"/>
      <c r="L766" s="22"/>
      <c r="M766" s="2"/>
      <c r="N766" s="22"/>
      <c r="O766" s="26"/>
      <c r="P766" s="22"/>
    </row>
    <row r="767" spans="1:16" ht="11.1" customHeight="1" x14ac:dyDescent="0.2">
      <c r="A767" s="47" t="s">
        <v>354</v>
      </c>
      <c r="B767" s="47" t="s">
        <v>354</v>
      </c>
      <c r="C767" s="8" t="s">
        <v>281</v>
      </c>
      <c r="D767" s="9">
        <v>1512</v>
      </c>
      <c r="E767" s="9"/>
      <c r="F767" s="9">
        <f t="shared" si="118"/>
        <v>1512</v>
      </c>
      <c r="G767" s="9">
        <v>61</v>
      </c>
      <c r="H767" s="113">
        <f t="shared" si="111"/>
        <v>4.0343915343915342E-2</v>
      </c>
      <c r="I767" s="17" t="s">
        <v>350</v>
      </c>
      <c r="K767" s="21"/>
      <c r="L767" s="22"/>
      <c r="M767" s="2"/>
      <c r="N767" s="22"/>
      <c r="O767" s="26"/>
      <c r="P767" s="22"/>
    </row>
    <row r="768" spans="1:16" ht="11.1" customHeight="1" x14ac:dyDescent="0.2">
      <c r="A768" s="47" t="s">
        <v>363</v>
      </c>
      <c r="B768" s="47" t="s">
        <v>363</v>
      </c>
      <c r="C768" s="8" t="s">
        <v>282</v>
      </c>
      <c r="D768" s="9">
        <v>50</v>
      </c>
      <c r="E768" s="9"/>
      <c r="F768" s="9">
        <f t="shared" si="118"/>
        <v>50</v>
      </c>
      <c r="G768" s="9">
        <v>20</v>
      </c>
      <c r="H768" s="113">
        <f t="shared" si="111"/>
        <v>0.4</v>
      </c>
      <c r="I768" s="17" t="s">
        <v>350</v>
      </c>
      <c r="K768" s="21"/>
      <c r="L768" s="22"/>
      <c r="M768" s="2"/>
      <c r="N768" s="22"/>
      <c r="O768" s="26"/>
      <c r="P768" s="22"/>
    </row>
    <row r="769" spans="1:16" ht="11.1" customHeight="1" x14ac:dyDescent="0.2">
      <c r="A769" s="47" t="s">
        <v>693</v>
      </c>
      <c r="B769" s="47"/>
      <c r="C769" s="8" t="s">
        <v>694</v>
      </c>
      <c r="D769" s="9">
        <v>0</v>
      </c>
      <c r="E769" s="9"/>
      <c r="F769" s="9">
        <f t="shared" si="118"/>
        <v>0</v>
      </c>
      <c r="G769" s="9">
        <v>20</v>
      </c>
      <c r="H769" s="113">
        <v>0</v>
      </c>
      <c r="I769" s="17" t="s">
        <v>350</v>
      </c>
      <c r="K769" s="21"/>
      <c r="L769" s="22"/>
      <c r="M769" s="2"/>
      <c r="N769" s="22"/>
      <c r="O769" s="26"/>
      <c r="P769" s="22"/>
    </row>
    <row r="770" spans="1:16" ht="12" customHeight="1" x14ac:dyDescent="0.2">
      <c r="A770" s="47" t="s">
        <v>354</v>
      </c>
      <c r="B770" s="47" t="s">
        <v>354</v>
      </c>
      <c r="C770" s="8" t="s">
        <v>283</v>
      </c>
      <c r="D770" s="9">
        <v>14</v>
      </c>
      <c r="E770" s="9"/>
      <c r="F770" s="9">
        <f t="shared" si="118"/>
        <v>14</v>
      </c>
      <c r="G770" s="9"/>
      <c r="H770" s="113">
        <f t="shared" si="111"/>
        <v>0</v>
      </c>
      <c r="I770" s="17" t="s">
        <v>350</v>
      </c>
      <c r="K770" s="21"/>
      <c r="L770" s="22"/>
      <c r="M770" s="2"/>
      <c r="N770" s="22"/>
      <c r="O770" s="26"/>
      <c r="P770" s="22"/>
    </row>
    <row r="771" spans="1:16" ht="11.1" customHeight="1" x14ac:dyDescent="0.2">
      <c r="A771" s="47" t="s">
        <v>240</v>
      </c>
      <c r="B771" s="47" t="s">
        <v>240</v>
      </c>
      <c r="C771" s="8" t="s">
        <v>284</v>
      </c>
      <c r="D771" s="9">
        <v>450</v>
      </c>
      <c r="E771" s="9"/>
      <c r="F771" s="9">
        <f t="shared" si="118"/>
        <v>450</v>
      </c>
      <c r="G771" s="9">
        <v>450</v>
      </c>
      <c r="H771" s="113">
        <f t="shared" si="111"/>
        <v>1</v>
      </c>
      <c r="I771" s="17" t="s">
        <v>350</v>
      </c>
      <c r="K771" s="21"/>
      <c r="L771" s="22"/>
      <c r="M771" s="2"/>
      <c r="N771" s="22"/>
      <c r="O771" s="26"/>
      <c r="P771" s="22"/>
    </row>
    <row r="772" spans="1:16" ht="11.1" customHeight="1" x14ac:dyDescent="0.2">
      <c r="A772" s="47" t="s">
        <v>359</v>
      </c>
      <c r="B772" s="47"/>
      <c r="C772" s="8" t="s">
        <v>478</v>
      </c>
      <c r="D772" s="9">
        <v>50</v>
      </c>
      <c r="E772" s="9"/>
      <c r="F772" s="9">
        <f t="shared" si="118"/>
        <v>50</v>
      </c>
      <c r="G772" s="9">
        <v>19</v>
      </c>
      <c r="H772" s="113">
        <f t="shared" si="111"/>
        <v>0.38</v>
      </c>
      <c r="I772" s="17" t="s">
        <v>350</v>
      </c>
      <c r="K772" s="21"/>
      <c r="L772" s="22"/>
      <c r="M772" s="2"/>
      <c r="N772" s="22"/>
      <c r="O772" s="26"/>
      <c r="P772" s="22"/>
    </row>
    <row r="773" spans="1:16" ht="11.1" customHeight="1" x14ac:dyDescent="0.2">
      <c r="A773" s="47" t="s">
        <v>240</v>
      </c>
      <c r="B773" s="47"/>
      <c r="C773" s="8" t="s">
        <v>285</v>
      </c>
      <c r="D773" s="9">
        <v>1800</v>
      </c>
      <c r="E773" s="9"/>
      <c r="F773" s="9">
        <f t="shared" si="118"/>
        <v>1800</v>
      </c>
      <c r="G773" s="9">
        <v>900</v>
      </c>
      <c r="H773" s="113">
        <f t="shared" si="111"/>
        <v>0.5</v>
      </c>
      <c r="I773" s="17" t="s">
        <v>350</v>
      </c>
      <c r="K773" s="21"/>
      <c r="L773" s="22"/>
      <c r="M773" s="2"/>
      <c r="N773" s="22"/>
      <c r="O773" s="26"/>
      <c r="P773" s="22"/>
    </row>
    <row r="774" spans="1:16" ht="11.1" customHeight="1" x14ac:dyDescent="0.2">
      <c r="A774" s="47" t="s">
        <v>240</v>
      </c>
      <c r="B774" s="47"/>
      <c r="C774" s="8" t="s">
        <v>286</v>
      </c>
      <c r="D774" s="9">
        <v>150</v>
      </c>
      <c r="E774" s="9"/>
      <c r="F774" s="9">
        <f t="shared" si="118"/>
        <v>150</v>
      </c>
      <c r="G774" s="9"/>
      <c r="H774" s="113">
        <f t="shared" si="111"/>
        <v>0</v>
      </c>
      <c r="I774" s="17" t="s">
        <v>350</v>
      </c>
      <c r="K774" s="21"/>
      <c r="L774" s="22"/>
      <c r="M774" s="2"/>
      <c r="N774" s="22"/>
      <c r="O774" s="26"/>
      <c r="P774" s="22"/>
    </row>
    <row r="775" spans="1:16" ht="11.1" customHeight="1" x14ac:dyDescent="0.2">
      <c r="A775" s="47" t="s">
        <v>240</v>
      </c>
      <c r="B775" s="47"/>
      <c r="C775" s="8" t="s">
        <v>334</v>
      </c>
      <c r="D775" s="9">
        <v>300</v>
      </c>
      <c r="E775" s="9"/>
      <c r="F775" s="9">
        <f t="shared" si="118"/>
        <v>300</v>
      </c>
      <c r="G775" s="9">
        <v>100</v>
      </c>
      <c r="H775" s="113">
        <f t="shared" ref="H775:H827" si="119">G775/F775</f>
        <v>0.33333333333333331</v>
      </c>
      <c r="I775" s="17" t="s">
        <v>350</v>
      </c>
      <c r="K775" s="21"/>
      <c r="L775" s="22"/>
      <c r="M775" s="2"/>
      <c r="N775" s="22"/>
      <c r="O775" s="26"/>
      <c r="P775" s="22"/>
    </row>
    <row r="776" spans="1:16" ht="10.5" customHeight="1" x14ac:dyDescent="0.2">
      <c r="A776" s="47" t="s">
        <v>354</v>
      </c>
      <c r="B776" s="47" t="s">
        <v>354</v>
      </c>
      <c r="C776" s="8" t="s">
        <v>287</v>
      </c>
      <c r="D776" s="9">
        <v>743</v>
      </c>
      <c r="E776" s="9"/>
      <c r="F776" s="9">
        <f t="shared" si="118"/>
        <v>743</v>
      </c>
      <c r="G776" s="9">
        <v>2</v>
      </c>
      <c r="H776" s="113">
        <f t="shared" si="119"/>
        <v>2.6917900403768506E-3</v>
      </c>
      <c r="I776" s="17" t="s">
        <v>350</v>
      </c>
      <c r="K776" s="21"/>
      <c r="L776" s="22"/>
      <c r="M776" s="2"/>
      <c r="N776" s="22"/>
      <c r="O776" s="26"/>
      <c r="P776" s="22"/>
    </row>
    <row r="777" spans="1:16" ht="12" customHeight="1" x14ac:dyDescent="0.2">
      <c r="A777" s="47" t="s">
        <v>359</v>
      </c>
      <c r="B777" s="47" t="s">
        <v>359</v>
      </c>
      <c r="C777" s="11" t="s">
        <v>288</v>
      </c>
      <c r="D777" s="9">
        <v>500</v>
      </c>
      <c r="E777" s="9"/>
      <c r="F777" s="9">
        <f t="shared" si="118"/>
        <v>500</v>
      </c>
      <c r="G777" s="9"/>
      <c r="H777" s="113">
        <f t="shared" si="119"/>
        <v>0</v>
      </c>
      <c r="I777" s="17" t="s">
        <v>350</v>
      </c>
      <c r="K777" s="21"/>
      <c r="L777" s="22"/>
      <c r="M777" s="2"/>
      <c r="N777" s="22"/>
      <c r="O777" s="26"/>
      <c r="P777" s="22"/>
    </row>
    <row r="778" spans="1:16" ht="14.25" customHeight="1" x14ac:dyDescent="0.2">
      <c r="A778" s="47" t="s">
        <v>354</v>
      </c>
      <c r="B778" s="47" t="s">
        <v>354</v>
      </c>
      <c r="C778" s="11" t="s">
        <v>289</v>
      </c>
      <c r="D778" s="9">
        <v>135</v>
      </c>
      <c r="E778" s="9"/>
      <c r="F778" s="9">
        <f t="shared" si="118"/>
        <v>135</v>
      </c>
      <c r="G778" s="9"/>
      <c r="H778" s="113">
        <f t="shared" si="119"/>
        <v>0</v>
      </c>
      <c r="I778" s="17" t="s">
        <v>350</v>
      </c>
      <c r="K778" s="21"/>
      <c r="L778" s="22"/>
      <c r="M778" s="2"/>
      <c r="N778" s="22"/>
      <c r="O778" s="26"/>
      <c r="P778" s="22"/>
    </row>
    <row r="779" spans="1:16" ht="14.25" customHeight="1" x14ac:dyDescent="0.2">
      <c r="A779" s="47" t="s">
        <v>469</v>
      </c>
      <c r="B779" s="47" t="s">
        <v>367</v>
      </c>
      <c r="C779" s="11" t="s">
        <v>179</v>
      </c>
      <c r="D779" s="9">
        <v>120</v>
      </c>
      <c r="E779" s="9"/>
      <c r="F779" s="9">
        <f t="shared" si="118"/>
        <v>120</v>
      </c>
      <c r="G779" s="9"/>
      <c r="H779" s="113">
        <f t="shared" si="119"/>
        <v>0</v>
      </c>
      <c r="I779" s="17" t="s">
        <v>350</v>
      </c>
      <c r="K779" s="21"/>
      <c r="L779" s="22"/>
      <c r="M779" s="2"/>
      <c r="N779" s="22"/>
      <c r="O779" s="26"/>
      <c r="P779" s="22"/>
    </row>
    <row r="780" spans="1:16" ht="12" customHeight="1" x14ac:dyDescent="0.2">
      <c r="A780" s="47" t="s">
        <v>240</v>
      </c>
      <c r="B780" s="47" t="s">
        <v>240</v>
      </c>
      <c r="C780" s="8" t="s">
        <v>169</v>
      </c>
      <c r="D780" s="9">
        <v>100</v>
      </c>
      <c r="E780" s="9"/>
      <c r="F780" s="9">
        <f t="shared" si="118"/>
        <v>100</v>
      </c>
      <c r="G780" s="9"/>
      <c r="H780" s="113">
        <f t="shared" si="119"/>
        <v>0</v>
      </c>
      <c r="I780" s="17" t="s">
        <v>350</v>
      </c>
      <c r="K780" s="21"/>
      <c r="L780" s="22"/>
      <c r="M780" s="2"/>
      <c r="N780" s="22"/>
      <c r="O780" s="26"/>
      <c r="P780" s="22"/>
    </row>
    <row r="781" spans="1:16" ht="12" customHeight="1" x14ac:dyDescent="0.2">
      <c r="A781" s="47" t="s">
        <v>235</v>
      </c>
      <c r="B781" s="47"/>
      <c r="C781" s="8" t="s">
        <v>170</v>
      </c>
      <c r="D781" s="9">
        <v>120</v>
      </c>
      <c r="E781" s="9"/>
      <c r="F781" s="9">
        <f t="shared" si="118"/>
        <v>120</v>
      </c>
      <c r="G781" s="9">
        <v>57</v>
      </c>
      <c r="H781" s="113">
        <f t="shared" si="119"/>
        <v>0.47499999999999998</v>
      </c>
      <c r="I781" s="17" t="s">
        <v>350</v>
      </c>
      <c r="K781" s="21"/>
      <c r="L781" s="22"/>
      <c r="M781" s="2"/>
      <c r="N781" s="22"/>
      <c r="O781" s="26"/>
      <c r="P781" s="22"/>
    </row>
    <row r="782" spans="1:16" ht="12" customHeight="1" x14ac:dyDescent="0.2">
      <c r="A782" s="47" t="s">
        <v>240</v>
      </c>
      <c r="B782" s="47"/>
      <c r="C782" s="8" t="s">
        <v>485</v>
      </c>
      <c r="D782" s="9">
        <v>1200</v>
      </c>
      <c r="E782" s="9"/>
      <c r="F782" s="9">
        <f t="shared" si="118"/>
        <v>1200</v>
      </c>
      <c r="G782" s="9">
        <v>210</v>
      </c>
      <c r="H782" s="113">
        <f t="shared" si="119"/>
        <v>0.17499999999999999</v>
      </c>
      <c r="I782" s="17" t="s">
        <v>350</v>
      </c>
      <c r="K782" s="21"/>
      <c r="L782" s="22"/>
      <c r="M782" s="2"/>
      <c r="N782" s="22"/>
      <c r="O782" s="26"/>
      <c r="P782" s="22"/>
    </row>
    <row r="783" spans="1:16" ht="12" customHeight="1" x14ac:dyDescent="0.2">
      <c r="A783" s="47" t="s">
        <v>240</v>
      </c>
      <c r="B783" s="47"/>
      <c r="C783" s="8" t="s">
        <v>487</v>
      </c>
      <c r="D783" s="9">
        <v>1400</v>
      </c>
      <c r="E783" s="9"/>
      <c r="F783" s="9">
        <f t="shared" si="118"/>
        <v>1400</v>
      </c>
      <c r="G783" s="9">
        <v>1240</v>
      </c>
      <c r="H783" s="113">
        <f t="shared" si="119"/>
        <v>0.88571428571428568</v>
      </c>
      <c r="I783" s="17" t="s">
        <v>350</v>
      </c>
      <c r="K783" s="21"/>
      <c r="L783" s="22"/>
      <c r="M783" s="2"/>
      <c r="N783" s="22"/>
      <c r="O783" s="26"/>
      <c r="P783" s="22"/>
    </row>
    <row r="784" spans="1:16" ht="12" customHeight="1" x14ac:dyDescent="0.2">
      <c r="A784" s="47" t="s">
        <v>240</v>
      </c>
      <c r="B784" s="47"/>
      <c r="C784" s="8" t="s">
        <v>486</v>
      </c>
      <c r="D784" s="9">
        <v>300</v>
      </c>
      <c r="E784" s="9"/>
      <c r="F784" s="9">
        <f t="shared" si="118"/>
        <v>300</v>
      </c>
      <c r="G784" s="9">
        <v>230</v>
      </c>
      <c r="H784" s="113">
        <f t="shared" si="119"/>
        <v>0.76666666666666672</v>
      </c>
      <c r="I784" s="17" t="s">
        <v>350</v>
      </c>
      <c r="K784" s="21"/>
      <c r="L784" s="22"/>
      <c r="M784" s="2"/>
      <c r="N784" s="22"/>
      <c r="O784" s="26"/>
      <c r="P784" s="22"/>
    </row>
    <row r="785" spans="1:16" ht="12" customHeight="1" x14ac:dyDescent="0.2">
      <c r="A785" s="47" t="s">
        <v>354</v>
      </c>
      <c r="B785" s="47" t="s">
        <v>354</v>
      </c>
      <c r="C785" s="8" t="s">
        <v>290</v>
      </c>
      <c r="D785" s="9">
        <v>875</v>
      </c>
      <c r="E785" s="9"/>
      <c r="F785" s="9">
        <f t="shared" si="118"/>
        <v>875</v>
      </c>
      <c r="G785" s="9">
        <v>561</v>
      </c>
      <c r="H785" s="113">
        <f t="shared" si="119"/>
        <v>0.64114285714285713</v>
      </c>
      <c r="I785" s="17" t="s">
        <v>350</v>
      </c>
      <c r="K785" s="21"/>
      <c r="L785" s="22"/>
      <c r="M785" s="2"/>
      <c r="N785" s="22"/>
      <c r="O785" s="26"/>
      <c r="P785" s="22"/>
    </row>
    <row r="786" spans="1:16" ht="12" customHeight="1" x14ac:dyDescent="0.2">
      <c r="A786" s="47" t="s">
        <v>240</v>
      </c>
      <c r="B786" s="47" t="s">
        <v>240</v>
      </c>
      <c r="C786" s="8" t="s">
        <v>726</v>
      </c>
      <c r="D786" s="9">
        <v>100</v>
      </c>
      <c r="E786" s="9"/>
      <c r="F786" s="9">
        <f t="shared" ref="F786:F787" si="120">SUM(D786:E786)</f>
        <v>100</v>
      </c>
      <c r="G786" s="9">
        <v>253</v>
      </c>
      <c r="H786" s="113">
        <f t="shared" si="119"/>
        <v>2.5299999999999998</v>
      </c>
      <c r="I786" s="17" t="s">
        <v>350</v>
      </c>
      <c r="K786" s="21"/>
      <c r="L786" s="22"/>
      <c r="M786" s="2"/>
      <c r="N786" s="22"/>
      <c r="O786" s="26"/>
      <c r="P786" s="22"/>
    </row>
    <row r="787" spans="1:16" ht="12" customHeight="1" x14ac:dyDescent="0.2">
      <c r="A787" s="47" t="s">
        <v>354</v>
      </c>
      <c r="B787" s="47" t="s">
        <v>354</v>
      </c>
      <c r="C787" s="8" t="s">
        <v>330</v>
      </c>
      <c r="D787" s="9">
        <v>27</v>
      </c>
      <c r="E787" s="9"/>
      <c r="F787" s="9">
        <f t="shared" si="120"/>
        <v>27</v>
      </c>
      <c r="G787" s="9">
        <v>1</v>
      </c>
      <c r="H787" s="113">
        <f t="shared" si="119"/>
        <v>3.7037037037037035E-2</v>
      </c>
      <c r="I787" s="17" t="s">
        <v>350</v>
      </c>
      <c r="K787" s="21"/>
      <c r="L787" s="22"/>
      <c r="M787" s="2"/>
      <c r="N787" s="22"/>
      <c r="O787" s="26"/>
      <c r="P787" s="22"/>
    </row>
    <row r="788" spans="1:16" s="3" customFormat="1" ht="12" customHeight="1" x14ac:dyDescent="0.2">
      <c r="A788" s="48"/>
      <c r="B788" s="48"/>
      <c r="C788" s="13" t="s">
        <v>67</v>
      </c>
      <c r="D788" s="14">
        <f>SUM(D760:D787)</f>
        <v>16689</v>
      </c>
      <c r="E788" s="14">
        <f>SUM(E760:E787)</f>
        <v>0</v>
      </c>
      <c r="F788" s="14">
        <f>SUM(F760:F787)</f>
        <v>16689</v>
      </c>
      <c r="G788" s="14">
        <f>SUM(G760:G787)</f>
        <v>5816</v>
      </c>
      <c r="H788" s="113">
        <f t="shared" si="119"/>
        <v>0.34849301935406557</v>
      </c>
      <c r="I788" s="6"/>
      <c r="J788" s="10"/>
      <c r="M788" s="6"/>
      <c r="O788" s="26"/>
    </row>
    <row r="789" spans="1:16" s="3" customFormat="1" ht="12" customHeight="1" x14ac:dyDescent="0.2">
      <c r="A789" s="45"/>
      <c r="B789" s="45"/>
      <c r="D789" s="6"/>
      <c r="E789" s="6"/>
      <c r="F789" s="6"/>
      <c r="G789" s="6"/>
      <c r="H789" s="114"/>
      <c r="I789" s="6"/>
      <c r="J789" s="10"/>
      <c r="M789" s="6"/>
      <c r="O789" s="26"/>
    </row>
    <row r="790" spans="1:16" s="3" customFormat="1" ht="12" customHeight="1" x14ac:dyDescent="0.2">
      <c r="A790" s="45"/>
      <c r="B790" s="45"/>
      <c r="D790" s="6"/>
      <c r="E790" s="6"/>
      <c r="F790" s="6"/>
      <c r="G790" s="6"/>
      <c r="H790" s="114"/>
      <c r="I790" s="6"/>
      <c r="J790" s="10"/>
      <c r="M790" s="6"/>
      <c r="O790" s="26"/>
    </row>
    <row r="791" spans="1:16" s="1" customFormat="1" x14ac:dyDescent="0.2">
      <c r="A791" s="44" t="s">
        <v>263</v>
      </c>
      <c r="B791" s="44"/>
      <c r="D791" s="5"/>
      <c r="E791" s="5"/>
      <c r="F791" s="5"/>
      <c r="G791" s="5"/>
      <c r="H791" s="114"/>
      <c r="I791" s="5"/>
      <c r="L791" s="2"/>
      <c r="O791" s="26"/>
    </row>
    <row r="792" spans="1:16" ht="12" customHeight="1" x14ac:dyDescent="0.2">
      <c r="A792" s="44" t="s">
        <v>248</v>
      </c>
      <c r="B792" s="44"/>
      <c r="C792" s="1"/>
      <c r="H792" s="114"/>
      <c r="O792" s="26"/>
    </row>
    <row r="793" spans="1:16" x14ac:dyDescent="0.2">
      <c r="A793" s="45" t="s">
        <v>53</v>
      </c>
      <c r="B793" s="45"/>
      <c r="H793" s="114"/>
      <c r="O793" s="26"/>
    </row>
    <row r="794" spans="1:16" x14ac:dyDescent="0.2">
      <c r="A794" s="47" t="s">
        <v>363</v>
      </c>
      <c r="B794" s="47" t="s">
        <v>363</v>
      </c>
      <c r="C794" s="8" t="s">
        <v>138</v>
      </c>
      <c r="D794" s="9">
        <v>50</v>
      </c>
      <c r="E794" s="9"/>
      <c r="F794" s="9">
        <f>SUM(D794:E794)</f>
        <v>50</v>
      </c>
      <c r="G794" s="9"/>
      <c r="H794" s="113">
        <f t="shared" si="119"/>
        <v>0</v>
      </c>
      <c r="I794" s="17" t="s">
        <v>350</v>
      </c>
      <c r="J794" s="10" t="s">
        <v>139</v>
      </c>
      <c r="O794" s="26"/>
    </row>
    <row r="795" spans="1:16" x14ac:dyDescent="0.2">
      <c r="A795" s="47" t="s">
        <v>242</v>
      </c>
      <c r="B795" s="47" t="s">
        <v>242</v>
      </c>
      <c r="C795" s="8" t="s">
        <v>121</v>
      </c>
      <c r="D795" s="9">
        <v>20</v>
      </c>
      <c r="E795" s="9"/>
      <c r="F795" s="9">
        <f t="shared" ref="F795:F799" si="121">SUM(D795:E795)</f>
        <v>20</v>
      </c>
      <c r="G795" s="9"/>
      <c r="H795" s="113">
        <f t="shared" si="119"/>
        <v>0</v>
      </c>
      <c r="I795" s="17" t="s">
        <v>350</v>
      </c>
      <c r="O795" s="26"/>
    </row>
    <row r="796" spans="1:16" x14ac:dyDescent="0.2">
      <c r="A796" s="47" t="s">
        <v>240</v>
      </c>
      <c r="B796" s="47" t="s">
        <v>240</v>
      </c>
      <c r="C796" s="8" t="s">
        <v>55</v>
      </c>
      <c r="D796" s="9">
        <v>35</v>
      </c>
      <c r="E796" s="9"/>
      <c r="F796" s="9">
        <f t="shared" si="121"/>
        <v>35</v>
      </c>
      <c r="G796" s="9"/>
      <c r="H796" s="113">
        <f t="shared" si="119"/>
        <v>0</v>
      </c>
      <c r="I796" s="17" t="s">
        <v>350</v>
      </c>
      <c r="O796" s="26"/>
    </row>
    <row r="797" spans="1:16" x14ac:dyDescent="0.2">
      <c r="A797" s="47" t="s">
        <v>354</v>
      </c>
      <c r="B797" s="47" t="s">
        <v>354</v>
      </c>
      <c r="C797" s="8" t="s">
        <v>56</v>
      </c>
      <c r="D797" s="9">
        <v>29</v>
      </c>
      <c r="E797" s="9"/>
      <c r="F797" s="9">
        <f t="shared" si="121"/>
        <v>29</v>
      </c>
      <c r="G797" s="9"/>
      <c r="H797" s="113">
        <f t="shared" si="119"/>
        <v>0</v>
      </c>
      <c r="I797" s="17" t="s">
        <v>350</v>
      </c>
      <c r="J797" s="12"/>
      <c r="K797" s="12"/>
      <c r="L797" s="12"/>
      <c r="O797" s="26"/>
    </row>
    <row r="798" spans="1:16" x14ac:dyDescent="0.2">
      <c r="A798" s="47" t="s">
        <v>412</v>
      </c>
      <c r="B798" s="47" t="s">
        <v>360</v>
      </c>
      <c r="C798" s="8" t="s">
        <v>307</v>
      </c>
      <c r="D798" s="9">
        <v>500</v>
      </c>
      <c r="E798" s="9"/>
      <c r="F798" s="9">
        <f t="shared" si="121"/>
        <v>500</v>
      </c>
      <c r="G798" s="9">
        <v>700</v>
      </c>
      <c r="H798" s="113">
        <f t="shared" si="119"/>
        <v>1.4</v>
      </c>
      <c r="I798" s="17" t="s">
        <v>350</v>
      </c>
      <c r="J798" s="12"/>
      <c r="K798" s="12"/>
      <c r="L798" s="12"/>
      <c r="O798" s="26"/>
    </row>
    <row r="799" spans="1:16" x14ac:dyDescent="0.2">
      <c r="A799" s="47" t="s">
        <v>412</v>
      </c>
      <c r="B799" s="47"/>
      <c r="C799" s="8" t="s">
        <v>147</v>
      </c>
      <c r="D799" s="9">
        <v>4500</v>
      </c>
      <c r="E799" s="9"/>
      <c r="F799" s="9">
        <f t="shared" si="121"/>
        <v>4500</v>
      </c>
      <c r="G799" s="9">
        <v>5450</v>
      </c>
      <c r="H799" s="113">
        <f t="shared" si="119"/>
        <v>1.211111111111111</v>
      </c>
      <c r="I799" s="17" t="s">
        <v>350</v>
      </c>
      <c r="O799" s="26"/>
    </row>
    <row r="800" spans="1:16" s="3" customFormat="1" x14ac:dyDescent="0.2">
      <c r="A800" s="48"/>
      <c r="B800" s="48"/>
      <c r="C800" s="13" t="s">
        <v>54</v>
      </c>
      <c r="D800" s="14">
        <f>SUM(D794:D799)</f>
        <v>5134</v>
      </c>
      <c r="E800" s="14">
        <f>SUM(E794:E799)</f>
        <v>0</v>
      </c>
      <c r="F800" s="14">
        <f>SUM(F794:F799)</f>
        <v>5134</v>
      </c>
      <c r="G800" s="14">
        <f>SUM(G794:G799)</f>
        <v>6150</v>
      </c>
      <c r="H800" s="113">
        <f t="shared" si="119"/>
        <v>1.197896377093884</v>
      </c>
      <c r="I800" s="6"/>
      <c r="O800" s="26"/>
    </row>
    <row r="801" spans="1:257" s="3" customFormat="1" x14ac:dyDescent="0.2">
      <c r="A801" s="45"/>
      <c r="B801" s="45"/>
      <c r="D801" s="6"/>
      <c r="E801" s="6"/>
      <c r="F801" s="6"/>
      <c r="G801" s="6"/>
      <c r="H801" s="114"/>
      <c r="I801" s="6"/>
      <c r="O801" s="26"/>
    </row>
    <row r="802" spans="1:257" s="3" customFormat="1" x14ac:dyDescent="0.2">
      <c r="A802" s="45"/>
      <c r="B802" s="45"/>
      <c r="D802" s="6"/>
      <c r="E802" s="6"/>
      <c r="F802" s="6"/>
      <c r="G802" s="6"/>
      <c r="H802" s="114"/>
      <c r="I802" s="6"/>
      <c r="O802" s="26"/>
    </row>
    <row r="803" spans="1:257" s="27" customFormat="1" x14ac:dyDescent="0.2">
      <c r="A803" s="51" t="s">
        <v>264</v>
      </c>
      <c r="B803" s="51"/>
      <c r="C803" s="35"/>
      <c r="D803" s="42"/>
      <c r="E803" s="42"/>
      <c r="F803" s="42"/>
      <c r="G803" s="42"/>
      <c r="H803" s="114"/>
      <c r="I803" s="42"/>
      <c r="L803" s="38"/>
    </row>
    <row r="804" spans="1:257" ht="12.45" customHeight="1" x14ac:dyDescent="0.2">
      <c r="A804" s="44" t="s">
        <v>248</v>
      </c>
      <c r="B804" s="44"/>
      <c r="C804" s="44"/>
      <c r="D804" s="44"/>
      <c r="E804" s="44"/>
      <c r="F804" s="44"/>
      <c r="G804" s="44"/>
      <c r="H804" s="11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  <c r="AA804" s="44"/>
      <c r="AB804" s="44"/>
      <c r="AC804" s="44"/>
      <c r="AD804" s="44"/>
      <c r="AE804" s="44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  <c r="CZ804" s="44"/>
      <c r="DA804" s="44"/>
      <c r="DB804" s="44"/>
      <c r="DC804" s="44"/>
      <c r="DD804" s="44"/>
      <c r="DE804" s="44"/>
      <c r="DF804" s="44"/>
      <c r="DG804" s="44"/>
      <c r="DH804" s="44"/>
      <c r="DI804" s="44"/>
      <c r="DJ804" s="44"/>
      <c r="DK804" s="44"/>
      <c r="DL804" s="44"/>
      <c r="DM804" s="44"/>
      <c r="DN804" s="44"/>
      <c r="DO804" s="44"/>
      <c r="DP804" s="44"/>
      <c r="DQ804" s="44"/>
      <c r="DR804" s="44"/>
      <c r="DS804" s="44"/>
      <c r="DT804" s="44"/>
      <c r="DU804" s="44"/>
      <c r="DV804" s="44"/>
      <c r="DW804" s="44"/>
      <c r="DX804" s="44"/>
      <c r="DY804" s="44"/>
      <c r="DZ804" s="44"/>
      <c r="EA804" s="44"/>
      <c r="EB804" s="44"/>
      <c r="EC804" s="44"/>
      <c r="ED804" s="44"/>
      <c r="EE804" s="44"/>
      <c r="EF804" s="44"/>
      <c r="EG804" s="44"/>
      <c r="EH804" s="44"/>
      <c r="EI804" s="44"/>
      <c r="EJ804" s="44"/>
      <c r="EK804" s="44"/>
      <c r="EL804" s="44"/>
      <c r="EM804" s="44"/>
      <c r="EN804" s="44"/>
      <c r="EO804" s="44"/>
      <c r="EP804" s="44"/>
      <c r="EQ804" s="44"/>
      <c r="ER804" s="44"/>
      <c r="ES804" s="44"/>
      <c r="ET804" s="44"/>
      <c r="EU804" s="44"/>
      <c r="EV804" s="44"/>
      <c r="EW804" s="44"/>
      <c r="EX804" s="44"/>
      <c r="EY804" s="44"/>
      <c r="EZ804" s="44"/>
      <c r="FA804" s="44"/>
      <c r="FB804" s="44"/>
      <c r="FC804" s="44"/>
      <c r="FD804" s="44"/>
      <c r="FE804" s="44"/>
      <c r="FF804" s="44"/>
      <c r="FG804" s="44"/>
      <c r="FH804" s="44"/>
      <c r="FI804" s="44"/>
      <c r="FJ804" s="44"/>
      <c r="FK804" s="44"/>
      <c r="FL804" s="44"/>
      <c r="FM804" s="44"/>
      <c r="FN804" s="44"/>
      <c r="FO804" s="44"/>
      <c r="FP804" s="44"/>
      <c r="FQ804" s="44"/>
      <c r="FR804" s="44"/>
      <c r="FS804" s="44"/>
      <c r="FT804" s="44"/>
      <c r="FU804" s="44"/>
      <c r="FV804" s="44"/>
      <c r="FW804" s="44"/>
      <c r="FX804" s="44"/>
      <c r="FY804" s="44"/>
      <c r="FZ804" s="44"/>
      <c r="GA804" s="44"/>
      <c r="GB804" s="44"/>
      <c r="GC804" s="44"/>
      <c r="GD804" s="44"/>
      <c r="GE804" s="44"/>
      <c r="GF804" s="44"/>
      <c r="GG804" s="44"/>
      <c r="GH804" s="44"/>
      <c r="GI804" s="44"/>
      <c r="GJ804" s="44"/>
      <c r="GK804" s="44"/>
      <c r="GL804" s="44"/>
      <c r="GM804" s="44"/>
      <c r="GN804" s="44"/>
      <c r="GO804" s="44"/>
      <c r="GP804" s="44"/>
      <c r="GQ804" s="44"/>
      <c r="GR804" s="44"/>
      <c r="GS804" s="44"/>
      <c r="GT804" s="44"/>
      <c r="GU804" s="44"/>
      <c r="GV804" s="44"/>
      <c r="GW804" s="44"/>
      <c r="GX804" s="44"/>
      <c r="GY804" s="44"/>
      <c r="GZ804" s="44"/>
      <c r="HA804" s="44"/>
      <c r="HB804" s="44"/>
      <c r="HC804" s="44"/>
      <c r="HD804" s="44"/>
      <c r="HE804" s="44"/>
      <c r="HF804" s="44"/>
      <c r="HG804" s="44"/>
      <c r="HH804" s="44"/>
      <c r="HI804" s="44"/>
      <c r="HJ804" s="44"/>
      <c r="HK804" s="44"/>
      <c r="HL804" s="44"/>
      <c r="HM804" s="44"/>
      <c r="HN804" s="44"/>
      <c r="HO804" s="44"/>
      <c r="HP804" s="44"/>
      <c r="HQ804" s="44"/>
      <c r="HR804" s="44"/>
      <c r="HS804" s="44"/>
      <c r="HT804" s="44"/>
      <c r="HU804" s="44"/>
      <c r="HV804" s="44"/>
      <c r="HW804" s="44"/>
      <c r="HX804" s="44"/>
      <c r="HY804" s="44"/>
      <c r="HZ804" s="44"/>
      <c r="IA804" s="44"/>
      <c r="IB804" s="44"/>
      <c r="IC804" s="44"/>
      <c r="ID804" s="44"/>
      <c r="IE804" s="44"/>
      <c r="IF804" s="44"/>
      <c r="IG804" s="44"/>
      <c r="IH804" s="44"/>
      <c r="II804" s="44"/>
      <c r="IJ804" s="44"/>
      <c r="IK804" s="44"/>
      <c r="IL804" s="44"/>
      <c r="IM804" s="44"/>
      <c r="IN804" s="44"/>
      <c r="IO804" s="44"/>
      <c r="IP804" s="44"/>
      <c r="IQ804" s="44"/>
      <c r="IR804" s="44"/>
      <c r="IS804" s="44"/>
      <c r="IT804" s="44"/>
      <c r="IU804" s="44"/>
      <c r="IV804" s="44"/>
      <c r="IW804" s="44"/>
    </row>
    <row r="805" spans="1:257" s="27" customFormat="1" x14ac:dyDescent="0.2">
      <c r="A805" s="52" t="s">
        <v>51</v>
      </c>
      <c r="B805" s="52"/>
      <c r="C805" s="34"/>
      <c r="D805" s="41"/>
      <c r="E805" s="41"/>
      <c r="F805" s="41"/>
      <c r="G805" s="41"/>
      <c r="H805" s="114"/>
      <c r="I805" s="41"/>
      <c r="L805" s="38"/>
    </row>
    <row r="806" spans="1:257" s="27" customFormat="1" x14ac:dyDescent="0.2">
      <c r="A806" s="53" t="s">
        <v>237</v>
      </c>
      <c r="B806" s="53" t="s">
        <v>237</v>
      </c>
      <c r="C806" s="37" t="s">
        <v>155</v>
      </c>
      <c r="D806" s="28">
        <v>50</v>
      </c>
      <c r="E806" s="28"/>
      <c r="F806" s="28">
        <f>SUM(D806:E806)</f>
        <v>50</v>
      </c>
      <c r="G806" s="28">
        <v>60</v>
      </c>
      <c r="H806" s="113">
        <f t="shared" si="119"/>
        <v>1.2</v>
      </c>
      <c r="I806" s="36" t="s">
        <v>351</v>
      </c>
      <c r="J806" s="27" t="s">
        <v>164</v>
      </c>
      <c r="L806" s="38"/>
    </row>
    <row r="807" spans="1:257" s="27" customFormat="1" x14ac:dyDescent="0.2">
      <c r="A807" s="53" t="s">
        <v>353</v>
      </c>
      <c r="B807" s="53" t="s">
        <v>353</v>
      </c>
      <c r="C807" s="37" t="s">
        <v>159</v>
      </c>
      <c r="D807" s="28">
        <v>14</v>
      </c>
      <c r="E807" s="28"/>
      <c r="F807" s="28">
        <f>SUM(D807:E807)</f>
        <v>14</v>
      </c>
      <c r="G807" s="28">
        <v>16</v>
      </c>
      <c r="H807" s="113">
        <f t="shared" si="119"/>
        <v>1.1428571428571428</v>
      </c>
      <c r="I807" s="36" t="s">
        <v>351</v>
      </c>
      <c r="L807" s="38"/>
    </row>
    <row r="808" spans="1:257" s="34" customFormat="1" x14ac:dyDescent="0.2">
      <c r="A808" s="54"/>
      <c r="B808" s="54"/>
      <c r="C808" s="39" t="s">
        <v>52</v>
      </c>
      <c r="D808" s="40">
        <f>SUM(D806:D807)</f>
        <v>64</v>
      </c>
      <c r="E808" s="40">
        <f>SUM(E806:E807)</f>
        <v>0</v>
      </c>
      <c r="F808" s="40">
        <f>SUM(F806:F807)</f>
        <v>64</v>
      </c>
      <c r="G808" s="40">
        <f>SUM(G806:G807)</f>
        <v>76</v>
      </c>
      <c r="H808" s="113">
        <f t="shared" si="119"/>
        <v>1.1875</v>
      </c>
      <c r="I808" s="41"/>
      <c r="L808" s="38"/>
    </row>
    <row r="809" spans="1:257" s="34" customFormat="1" x14ac:dyDescent="0.2">
      <c r="A809" s="52"/>
      <c r="B809" s="52"/>
      <c r="D809" s="41"/>
      <c r="E809" s="41"/>
      <c r="F809" s="41"/>
      <c r="G809" s="41"/>
      <c r="H809" s="114"/>
      <c r="I809" s="41"/>
      <c r="L809" s="38"/>
    </row>
    <row r="810" spans="1:257" s="34" customFormat="1" x14ac:dyDescent="0.2">
      <c r="A810" s="52"/>
      <c r="B810" s="52"/>
      <c r="D810" s="41"/>
      <c r="E810" s="41"/>
      <c r="F810" s="41"/>
      <c r="G810" s="41"/>
      <c r="H810" s="114"/>
      <c r="I810" s="41"/>
      <c r="L810" s="38"/>
    </row>
    <row r="811" spans="1:257" s="63" customFormat="1" ht="12" customHeight="1" x14ac:dyDescent="0.2">
      <c r="A811" s="62" t="s">
        <v>265</v>
      </c>
      <c r="B811" s="62"/>
      <c r="D811" s="64"/>
      <c r="E811" s="64"/>
      <c r="F811" s="64"/>
      <c r="G811" s="64"/>
      <c r="H811" s="114"/>
      <c r="I811" s="64"/>
      <c r="O811" s="65"/>
    </row>
    <row r="812" spans="1:257" s="63" customFormat="1" ht="12" customHeight="1" x14ac:dyDescent="0.2">
      <c r="A812" s="62" t="s">
        <v>262</v>
      </c>
      <c r="B812" s="62"/>
      <c r="D812" s="64"/>
      <c r="E812" s="64"/>
      <c r="F812" s="64"/>
      <c r="G812" s="64"/>
      <c r="H812" s="114"/>
      <c r="I812" s="64"/>
      <c r="O812" s="65"/>
    </row>
    <row r="813" spans="1:257" s="27" customFormat="1" x14ac:dyDescent="0.2">
      <c r="A813" s="52" t="s">
        <v>51</v>
      </c>
      <c r="B813" s="52"/>
      <c r="C813" s="34"/>
      <c r="D813" s="41"/>
      <c r="E813" s="41"/>
      <c r="F813" s="41"/>
      <c r="G813" s="41"/>
      <c r="H813" s="114"/>
      <c r="I813" s="41"/>
      <c r="L813" s="38"/>
    </row>
    <row r="814" spans="1:257" s="27" customFormat="1" x14ac:dyDescent="0.2">
      <c r="A814" s="53" t="s">
        <v>237</v>
      </c>
      <c r="B814" s="53" t="s">
        <v>237</v>
      </c>
      <c r="C814" s="37" t="s">
        <v>272</v>
      </c>
      <c r="D814" s="66">
        <v>20</v>
      </c>
      <c r="E814" s="66"/>
      <c r="F814" s="66">
        <f>SUM(D814:E814)</f>
        <v>20</v>
      </c>
      <c r="G814" s="66"/>
      <c r="H814" s="113">
        <f t="shared" si="119"/>
        <v>0</v>
      </c>
      <c r="I814" s="36" t="s">
        <v>351</v>
      </c>
      <c r="K814" s="38"/>
    </row>
    <row r="815" spans="1:257" s="27" customFormat="1" x14ac:dyDescent="0.2">
      <c r="A815" s="53" t="s">
        <v>237</v>
      </c>
      <c r="B815" s="53"/>
      <c r="C815" s="37" t="s">
        <v>165</v>
      </c>
      <c r="D815" s="28">
        <v>150</v>
      </c>
      <c r="E815" s="28"/>
      <c r="F815" s="66">
        <f t="shared" ref="F815:F817" si="122">SUM(D815:E815)</f>
        <v>150</v>
      </c>
      <c r="G815" s="28">
        <v>37</v>
      </c>
      <c r="H815" s="113">
        <f t="shared" si="119"/>
        <v>0.24666666666666667</v>
      </c>
      <c r="I815" s="36" t="s">
        <v>351</v>
      </c>
      <c r="L815" s="38"/>
    </row>
    <row r="816" spans="1:257" s="27" customFormat="1" x14ac:dyDescent="0.2">
      <c r="A816" s="53" t="s">
        <v>353</v>
      </c>
      <c r="B816" s="53" t="s">
        <v>353</v>
      </c>
      <c r="C816" s="37" t="s">
        <v>159</v>
      </c>
      <c r="D816" s="28">
        <v>46</v>
      </c>
      <c r="E816" s="28"/>
      <c r="F816" s="66">
        <f t="shared" si="122"/>
        <v>46</v>
      </c>
      <c r="G816" s="28">
        <v>10</v>
      </c>
      <c r="H816" s="113">
        <f t="shared" si="119"/>
        <v>0.21739130434782608</v>
      </c>
      <c r="I816" s="36" t="s">
        <v>351</v>
      </c>
      <c r="J816" s="36"/>
      <c r="L816" s="38"/>
    </row>
    <row r="817" spans="1:257" s="27" customFormat="1" x14ac:dyDescent="0.2">
      <c r="A817" s="53" t="s">
        <v>679</v>
      </c>
      <c r="B817" s="53"/>
      <c r="C817" s="37" t="s">
        <v>625</v>
      </c>
      <c r="D817" s="28">
        <v>0</v>
      </c>
      <c r="E817" s="28"/>
      <c r="F817" s="66">
        <f t="shared" si="122"/>
        <v>0</v>
      </c>
      <c r="G817" s="28"/>
      <c r="H817" s="113">
        <v>0</v>
      </c>
      <c r="I817" s="36" t="s">
        <v>351</v>
      </c>
      <c r="J817" s="36"/>
      <c r="L817" s="38"/>
    </row>
    <row r="818" spans="1:257" s="34" customFormat="1" x14ac:dyDescent="0.2">
      <c r="A818" s="54"/>
      <c r="B818" s="54"/>
      <c r="C818" s="39" t="s">
        <v>52</v>
      </c>
      <c r="D818" s="40">
        <f t="shared" ref="D818:F818" si="123">SUM(D814:D817)</f>
        <v>216</v>
      </c>
      <c r="E818" s="40">
        <f t="shared" si="123"/>
        <v>0</v>
      </c>
      <c r="F818" s="40">
        <f t="shared" si="123"/>
        <v>216</v>
      </c>
      <c r="G818" s="40">
        <f>SUM(G814:G817)</f>
        <v>47</v>
      </c>
      <c r="H818" s="113">
        <f t="shared" si="119"/>
        <v>0.21759259259259259</v>
      </c>
      <c r="I818" s="41"/>
      <c r="L818" s="38"/>
    </row>
    <row r="819" spans="1:257" s="34" customFormat="1" x14ac:dyDescent="0.2">
      <c r="A819" s="52"/>
      <c r="B819" s="52"/>
      <c r="D819" s="41"/>
      <c r="E819" s="41"/>
      <c r="F819" s="41"/>
      <c r="G819" s="41"/>
      <c r="H819" s="114"/>
      <c r="I819" s="41"/>
      <c r="L819" s="38"/>
    </row>
    <row r="820" spans="1:257" s="34" customFormat="1" x14ac:dyDescent="0.2">
      <c r="A820" s="52"/>
      <c r="B820" s="52"/>
      <c r="D820" s="41"/>
      <c r="E820" s="41"/>
      <c r="F820" s="41"/>
      <c r="G820" s="41"/>
      <c r="H820" s="114"/>
      <c r="I820" s="41"/>
      <c r="L820" s="38"/>
    </row>
    <row r="821" spans="1:257" s="27" customFormat="1" x14ac:dyDescent="0.2">
      <c r="A821" s="51" t="s">
        <v>266</v>
      </c>
      <c r="B821" s="51"/>
      <c r="C821" s="35"/>
      <c r="D821" s="42"/>
      <c r="E821" s="42"/>
      <c r="F821" s="42"/>
      <c r="G821" s="42"/>
      <c r="H821" s="114"/>
      <c r="I821" s="42"/>
      <c r="L821" s="38"/>
    </row>
    <row r="822" spans="1:257" ht="12.45" customHeight="1" x14ac:dyDescent="0.2">
      <c r="A822" s="44" t="s">
        <v>248</v>
      </c>
      <c r="B822" s="44"/>
      <c r="C822" s="44"/>
      <c r="D822" s="44"/>
      <c r="E822" s="44"/>
      <c r="F822" s="44"/>
      <c r="G822" s="44"/>
      <c r="H822" s="11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  <c r="AA822" s="44"/>
      <c r="AB822" s="44"/>
      <c r="AC822" s="44"/>
      <c r="AD822" s="44"/>
      <c r="AE822" s="44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  <c r="CZ822" s="44"/>
      <c r="DA822" s="44"/>
      <c r="DB822" s="44"/>
      <c r="DC822" s="44"/>
      <c r="DD822" s="44"/>
      <c r="DE822" s="44"/>
      <c r="DF822" s="44"/>
      <c r="DG822" s="44"/>
      <c r="DH822" s="44"/>
      <c r="DI822" s="44"/>
      <c r="DJ822" s="44"/>
      <c r="DK822" s="44"/>
      <c r="DL822" s="44"/>
      <c r="DM822" s="44"/>
      <c r="DN822" s="44"/>
      <c r="DO822" s="44"/>
      <c r="DP822" s="44"/>
      <c r="DQ822" s="44"/>
      <c r="DR822" s="44"/>
      <c r="DS822" s="44"/>
      <c r="DT822" s="44"/>
      <c r="DU822" s="44"/>
      <c r="DV822" s="44"/>
      <c r="DW822" s="44"/>
      <c r="DX822" s="44"/>
      <c r="DY822" s="44"/>
      <c r="DZ822" s="44"/>
      <c r="EA822" s="44"/>
      <c r="EB822" s="44"/>
      <c r="EC822" s="44"/>
      <c r="ED822" s="44"/>
      <c r="EE822" s="44"/>
      <c r="EF822" s="44"/>
      <c r="EG822" s="44"/>
      <c r="EH822" s="44"/>
      <c r="EI822" s="44"/>
      <c r="EJ822" s="44"/>
      <c r="EK822" s="44"/>
      <c r="EL822" s="44"/>
      <c r="EM822" s="44"/>
      <c r="EN822" s="44"/>
      <c r="EO822" s="44"/>
      <c r="EP822" s="44"/>
      <c r="EQ822" s="44"/>
      <c r="ER822" s="44"/>
      <c r="ES822" s="44"/>
      <c r="ET822" s="44"/>
      <c r="EU822" s="44"/>
      <c r="EV822" s="44"/>
      <c r="EW822" s="44"/>
      <c r="EX822" s="44"/>
      <c r="EY822" s="44"/>
      <c r="EZ822" s="44"/>
      <c r="FA822" s="44"/>
      <c r="FB822" s="44"/>
      <c r="FC822" s="44"/>
      <c r="FD822" s="44"/>
      <c r="FE822" s="44"/>
      <c r="FF822" s="44"/>
      <c r="FG822" s="44"/>
      <c r="FH822" s="44"/>
      <c r="FI822" s="44"/>
      <c r="FJ822" s="44"/>
      <c r="FK822" s="44"/>
      <c r="FL822" s="44"/>
      <c r="FM822" s="44"/>
      <c r="FN822" s="44"/>
      <c r="FO822" s="44"/>
      <c r="FP822" s="44"/>
      <c r="FQ822" s="44"/>
      <c r="FR822" s="44"/>
      <c r="FS822" s="44"/>
      <c r="FT822" s="44"/>
      <c r="FU822" s="44"/>
      <c r="FV822" s="44"/>
      <c r="FW822" s="44"/>
      <c r="FX822" s="44"/>
      <c r="FY822" s="44"/>
      <c r="FZ822" s="44"/>
      <c r="GA822" s="44"/>
      <c r="GB822" s="44"/>
      <c r="GC822" s="44"/>
      <c r="GD822" s="44"/>
      <c r="GE822" s="44"/>
      <c r="GF822" s="44"/>
      <c r="GG822" s="44"/>
      <c r="GH822" s="44"/>
      <c r="GI822" s="44"/>
      <c r="GJ822" s="44"/>
      <c r="GK822" s="44"/>
      <c r="GL822" s="44"/>
      <c r="GM822" s="44"/>
      <c r="GN822" s="44"/>
      <c r="GO822" s="44"/>
      <c r="GP822" s="44"/>
      <c r="GQ822" s="44"/>
      <c r="GR822" s="44"/>
      <c r="GS822" s="44"/>
      <c r="GT822" s="44"/>
      <c r="GU822" s="44"/>
      <c r="GV822" s="44"/>
      <c r="GW822" s="44"/>
      <c r="GX822" s="44"/>
      <c r="GY822" s="44"/>
      <c r="GZ822" s="44"/>
      <c r="HA822" s="44"/>
      <c r="HB822" s="44"/>
      <c r="HC822" s="44"/>
      <c r="HD822" s="44"/>
      <c r="HE822" s="44"/>
      <c r="HF822" s="44"/>
      <c r="HG822" s="44"/>
      <c r="HH822" s="44"/>
      <c r="HI822" s="44"/>
      <c r="HJ822" s="44"/>
      <c r="HK822" s="44"/>
      <c r="HL822" s="44"/>
      <c r="HM822" s="44"/>
      <c r="HN822" s="44"/>
      <c r="HO822" s="44"/>
      <c r="HP822" s="44"/>
      <c r="HQ822" s="44"/>
      <c r="HR822" s="44"/>
      <c r="HS822" s="44"/>
      <c r="HT822" s="44"/>
      <c r="HU822" s="44"/>
      <c r="HV822" s="44"/>
      <c r="HW822" s="44"/>
      <c r="HX822" s="44"/>
      <c r="HY822" s="44"/>
      <c r="HZ822" s="44"/>
      <c r="IA822" s="44"/>
      <c r="IB822" s="44"/>
      <c r="IC822" s="44"/>
      <c r="ID822" s="44"/>
      <c r="IE822" s="44"/>
      <c r="IF822" s="44"/>
      <c r="IG822" s="44"/>
      <c r="IH822" s="44"/>
      <c r="II822" s="44"/>
      <c r="IJ822" s="44"/>
      <c r="IK822" s="44"/>
      <c r="IL822" s="44"/>
      <c r="IM822" s="44"/>
      <c r="IN822" s="44"/>
      <c r="IO822" s="44"/>
      <c r="IP822" s="44"/>
      <c r="IQ822" s="44"/>
      <c r="IR822" s="44"/>
      <c r="IS822" s="44"/>
      <c r="IT822" s="44"/>
      <c r="IU822" s="44"/>
      <c r="IV822" s="44"/>
      <c r="IW822" s="44"/>
    </row>
    <row r="823" spans="1:257" s="27" customFormat="1" x14ac:dyDescent="0.2">
      <c r="A823" s="52" t="s">
        <v>53</v>
      </c>
      <c r="B823" s="52"/>
      <c r="C823" s="34"/>
      <c r="D823" s="41"/>
      <c r="E823" s="41"/>
      <c r="F823" s="41"/>
      <c r="G823" s="41"/>
      <c r="H823" s="114"/>
      <c r="I823" s="41"/>
      <c r="L823" s="38"/>
    </row>
    <row r="824" spans="1:257" s="27" customFormat="1" x14ac:dyDescent="0.2">
      <c r="A824" s="53" t="s">
        <v>244</v>
      </c>
      <c r="B824" s="53" t="s">
        <v>244</v>
      </c>
      <c r="C824" s="37" t="s">
        <v>166</v>
      </c>
      <c r="D824" s="28">
        <v>200</v>
      </c>
      <c r="E824" s="28"/>
      <c r="F824" s="28">
        <f>SUM(D824:E824)</f>
        <v>200</v>
      </c>
      <c r="G824" s="28"/>
      <c r="H824" s="113">
        <f t="shared" si="119"/>
        <v>0</v>
      </c>
      <c r="I824" s="36" t="s">
        <v>351</v>
      </c>
      <c r="L824" s="38"/>
    </row>
    <row r="825" spans="1:257" s="27" customFormat="1" x14ac:dyDescent="0.2">
      <c r="A825" s="53" t="s">
        <v>244</v>
      </c>
      <c r="B825" s="53"/>
      <c r="C825" s="37" t="s">
        <v>167</v>
      </c>
      <c r="D825" s="28">
        <v>60</v>
      </c>
      <c r="E825" s="28"/>
      <c r="F825" s="28">
        <f t="shared" ref="F825:F826" si="124">SUM(D825:E825)</f>
        <v>60</v>
      </c>
      <c r="G825" s="28"/>
      <c r="H825" s="113">
        <f t="shared" si="119"/>
        <v>0</v>
      </c>
      <c r="I825" s="36" t="s">
        <v>351</v>
      </c>
      <c r="L825" s="38"/>
    </row>
    <row r="826" spans="1:257" s="27" customFormat="1" x14ac:dyDescent="0.2">
      <c r="A826" s="53" t="s">
        <v>354</v>
      </c>
      <c r="B826" s="53" t="s">
        <v>354</v>
      </c>
      <c r="C826" s="37" t="s">
        <v>56</v>
      </c>
      <c r="D826" s="28">
        <v>13</v>
      </c>
      <c r="E826" s="28"/>
      <c r="F826" s="28">
        <f t="shared" si="124"/>
        <v>13</v>
      </c>
      <c r="G826" s="28"/>
      <c r="H826" s="113">
        <f t="shared" si="119"/>
        <v>0</v>
      </c>
      <c r="I826" s="36" t="s">
        <v>351</v>
      </c>
      <c r="L826" s="38"/>
    </row>
    <row r="827" spans="1:257" s="34" customFormat="1" x14ac:dyDescent="0.2">
      <c r="A827" s="54"/>
      <c r="B827" s="54"/>
      <c r="C827" s="39" t="s">
        <v>54</v>
      </c>
      <c r="D827" s="40">
        <f>SUM(D824:D826)</f>
        <v>273</v>
      </c>
      <c r="E827" s="40">
        <f>SUM(E824:E826)</f>
        <v>0</v>
      </c>
      <c r="F827" s="40">
        <f>SUM(F824:F826)</f>
        <v>273</v>
      </c>
      <c r="G827" s="40">
        <f>SUM(G824:G826)</f>
        <v>0</v>
      </c>
      <c r="H827" s="113">
        <f t="shared" si="119"/>
        <v>0</v>
      </c>
      <c r="I827" s="41"/>
      <c r="L827" s="38"/>
    </row>
    <row r="828" spans="1:257" s="34" customFormat="1" x14ac:dyDescent="0.2">
      <c r="A828" s="52"/>
      <c r="B828" s="52"/>
      <c r="D828" s="41"/>
      <c r="E828" s="41"/>
      <c r="F828" s="41"/>
      <c r="G828" s="41"/>
      <c r="H828" s="114"/>
      <c r="I828" s="41"/>
      <c r="L828" s="38"/>
    </row>
    <row r="829" spans="1:257" s="34" customFormat="1" x14ac:dyDescent="0.2">
      <c r="A829" s="52"/>
      <c r="B829" s="52"/>
      <c r="D829" s="41"/>
      <c r="E829" s="41"/>
      <c r="F829" s="41"/>
      <c r="G829" s="41"/>
      <c r="H829" s="114"/>
      <c r="I829" s="41"/>
      <c r="L829" s="38"/>
      <c r="O829" s="34" t="s">
        <v>622</v>
      </c>
    </row>
    <row r="830" spans="1:257" s="27" customFormat="1" x14ac:dyDescent="0.2">
      <c r="A830" s="51" t="s">
        <v>512</v>
      </c>
      <c r="B830" s="51"/>
      <c r="C830" s="35"/>
      <c r="D830" s="42"/>
      <c r="E830" s="42"/>
      <c r="F830" s="42"/>
      <c r="G830" s="42"/>
      <c r="H830" s="114"/>
      <c r="I830" s="42"/>
      <c r="L830" s="44" t="s">
        <v>510</v>
      </c>
      <c r="M830" s="44"/>
      <c r="N830" s="44"/>
      <c r="O830" s="44" t="s">
        <v>464</v>
      </c>
      <c r="P830" s="44" t="s">
        <v>513</v>
      </c>
      <c r="Q830" s="44" t="s">
        <v>514</v>
      </c>
      <c r="R830" s="27" t="s">
        <v>464</v>
      </c>
    </row>
    <row r="831" spans="1:257" ht="12.45" customHeight="1" x14ac:dyDescent="0.2">
      <c r="A831" s="44" t="s">
        <v>248</v>
      </c>
      <c r="B831" s="44"/>
      <c r="C831" s="44"/>
      <c r="D831" s="44"/>
      <c r="E831" s="44"/>
      <c r="F831" s="44"/>
      <c r="G831" s="44"/>
      <c r="H831" s="114"/>
      <c r="I831" s="44"/>
      <c r="J831" s="44"/>
      <c r="K831" s="44"/>
      <c r="L831" s="38" t="s">
        <v>511</v>
      </c>
      <c r="M831" s="27"/>
      <c r="N831" s="27"/>
      <c r="O831" s="27"/>
      <c r="P831" s="27">
        <v>999000</v>
      </c>
      <c r="Q831" s="27">
        <v>910502</v>
      </c>
      <c r="R831" s="44"/>
      <c r="S831" s="44"/>
      <c r="T831" s="44"/>
      <c r="U831" s="44"/>
      <c r="V831" s="44"/>
      <c r="W831" s="44"/>
      <c r="X831" s="44"/>
      <c r="Y831" s="44"/>
      <c r="Z831" s="44"/>
      <c r="AA831" s="44"/>
      <c r="AB831" s="44"/>
      <c r="AC831" s="44"/>
      <c r="AD831" s="44"/>
      <c r="AE831" s="44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  <c r="CZ831" s="44"/>
      <c r="DA831" s="44"/>
      <c r="DB831" s="44"/>
      <c r="DC831" s="44"/>
      <c r="DD831" s="44"/>
      <c r="DE831" s="44"/>
      <c r="DF831" s="44"/>
      <c r="DG831" s="44"/>
      <c r="DH831" s="44"/>
      <c r="DI831" s="44"/>
      <c r="DJ831" s="44"/>
      <c r="DK831" s="44"/>
      <c r="DL831" s="44"/>
      <c r="DM831" s="44"/>
      <c r="DN831" s="44"/>
      <c r="DO831" s="44"/>
      <c r="DP831" s="44"/>
      <c r="DQ831" s="44"/>
      <c r="DR831" s="44"/>
      <c r="DS831" s="44"/>
      <c r="DT831" s="44"/>
      <c r="DU831" s="44"/>
      <c r="DV831" s="44"/>
      <c r="DW831" s="44"/>
      <c r="DX831" s="44"/>
      <c r="DY831" s="44"/>
      <c r="DZ831" s="44"/>
      <c r="EA831" s="44"/>
      <c r="EB831" s="44"/>
      <c r="EC831" s="44"/>
      <c r="ED831" s="44"/>
      <c r="EE831" s="44"/>
      <c r="EF831" s="44"/>
      <c r="EG831" s="44"/>
      <c r="EH831" s="44"/>
      <c r="EI831" s="44"/>
      <c r="EJ831" s="44"/>
      <c r="EK831" s="44"/>
      <c r="EL831" s="44"/>
      <c r="EM831" s="44"/>
      <c r="EN831" s="44"/>
      <c r="EO831" s="44"/>
      <c r="EP831" s="44"/>
      <c r="EQ831" s="44"/>
      <c r="ER831" s="44"/>
      <c r="ES831" s="44"/>
      <c r="ET831" s="44"/>
      <c r="EU831" s="44"/>
      <c r="EV831" s="44"/>
      <c r="EW831" s="44"/>
      <c r="EX831" s="44"/>
      <c r="EY831" s="44"/>
      <c r="EZ831" s="44"/>
      <c r="FA831" s="44"/>
      <c r="FB831" s="44"/>
      <c r="FC831" s="44"/>
      <c r="FD831" s="44"/>
      <c r="FE831" s="44"/>
      <c r="FF831" s="44"/>
      <c r="FG831" s="44"/>
      <c r="FH831" s="44"/>
      <c r="FI831" s="44"/>
      <c r="FJ831" s="44"/>
      <c r="FK831" s="44"/>
      <c r="FL831" s="44"/>
      <c r="FM831" s="44"/>
      <c r="FN831" s="44"/>
      <c r="FO831" s="44"/>
      <c r="FP831" s="44"/>
      <c r="FQ831" s="44"/>
      <c r="FR831" s="44"/>
      <c r="FS831" s="44"/>
      <c r="FT831" s="44"/>
      <c r="FU831" s="44"/>
      <c r="FV831" s="44"/>
      <c r="FW831" s="44"/>
      <c r="FX831" s="44"/>
      <c r="FY831" s="44"/>
      <c r="FZ831" s="44"/>
      <c r="GA831" s="44"/>
      <c r="GB831" s="44"/>
      <c r="GC831" s="44"/>
      <c r="GD831" s="44"/>
      <c r="GE831" s="44"/>
      <c r="GF831" s="44"/>
      <c r="GG831" s="44"/>
      <c r="GH831" s="44"/>
      <c r="GI831" s="44"/>
      <c r="GJ831" s="44"/>
      <c r="GK831" s="44"/>
      <c r="GL831" s="44"/>
      <c r="GM831" s="44"/>
      <c r="GN831" s="44"/>
      <c r="GO831" s="44"/>
      <c r="GP831" s="44"/>
      <c r="GQ831" s="44"/>
      <c r="GR831" s="44"/>
      <c r="GS831" s="44"/>
      <c r="GT831" s="44"/>
      <c r="GU831" s="44"/>
      <c r="GV831" s="44"/>
      <c r="GW831" s="44"/>
      <c r="GX831" s="44"/>
      <c r="GY831" s="44"/>
      <c r="GZ831" s="44"/>
      <c r="HA831" s="44"/>
      <c r="HB831" s="44"/>
      <c r="HC831" s="44"/>
      <c r="HD831" s="44"/>
      <c r="HE831" s="44"/>
      <c r="HF831" s="44"/>
      <c r="HG831" s="44"/>
      <c r="HH831" s="44"/>
      <c r="HI831" s="44"/>
      <c r="HJ831" s="44"/>
      <c r="HK831" s="44"/>
      <c r="HL831" s="44"/>
      <c r="HM831" s="44"/>
      <c r="HN831" s="44"/>
      <c r="HO831" s="44"/>
      <c r="HP831" s="44"/>
      <c r="HQ831" s="44"/>
      <c r="HR831" s="44"/>
      <c r="HS831" s="44"/>
      <c r="HT831" s="44"/>
      <c r="HU831" s="44"/>
      <c r="HV831" s="44"/>
      <c r="HW831" s="44"/>
      <c r="HX831" s="44"/>
      <c r="HY831" s="44"/>
      <c r="HZ831" s="44"/>
      <c r="IA831" s="44"/>
      <c r="IB831" s="44"/>
      <c r="IC831" s="44"/>
      <c r="ID831" s="44"/>
      <c r="IE831" s="44"/>
      <c r="IF831" s="44"/>
      <c r="IG831" s="44"/>
      <c r="IH831" s="44"/>
      <c r="II831" s="44"/>
      <c r="IJ831" s="44"/>
      <c r="IK831" s="44"/>
      <c r="IL831" s="44"/>
      <c r="IM831" s="44"/>
      <c r="IN831" s="44"/>
      <c r="IO831" s="44"/>
      <c r="IP831" s="44"/>
      <c r="IQ831" s="44"/>
      <c r="IR831" s="44"/>
      <c r="IS831" s="44"/>
      <c r="IT831" s="44"/>
      <c r="IU831" s="44"/>
      <c r="IV831" s="44"/>
      <c r="IW831" s="44"/>
    </row>
    <row r="832" spans="1:257" s="27" customFormat="1" x14ac:dyDescent="0.2">
      <c r="A832" s="52" t="s">
        <v>53</v>
      </c>
      <c r="B832" s="52"/>
      <c r="C832" s="34"/>
      <c r="D832" s="41"/>
      <c r="E832" s="41"/>
      <c r="F832" s="41"/>
      <c r="G832" s="41"/>
      <c r="H832" s="114"/>
      <c r="I832" s="41"/>
      <c r="L832" s="38" t="s">
        <v>515</v>
      </c>
      <c r="P832" s="109">
        <v>0.5</v>
      </c>
      <c r="Q832" s="109">
        <v>0.5</v>
      </c>
    </row>
    <row r="833" spans="1:19" s="27" customFormat="1" x14ac:dyDescent="0.2">
      <c r="A833" s="53" t="s">
        <v>370</v>
      </c>
      <c r="B833" s="53" t="s">
        <v>370</v>
      </c>
      <c r="C833" s="37" t="s">
        <v>325</v>
      </c>
      <c r="D833" s="28">
        <v>250</v>
      </c>
      <c r="E833" s="28"/>
      <c r="F833" s="28">
        <f>SUM(D833:E833)</f>
        <v>250</v>
      </c>
      <c r="G833" s="28"/>
      <c r="H833" s="113">
        <f t="shared" ref="H833:H881" si="125">G833/F833</f>
        <v>0</v>
      </c>
      <c r="I833" s="36" t="s">
        <v>351</v>
      </c>
      <c r="J833" s="27" t="s">
        <v>488</v>
      </c>
      <c r="L833" s="53" t="s">
        <v>370</v>
      </c>
      <c r="M833" s="53" t="s">
        <v>370</v>
      </c>
      <c r="N833" s="37" t="s">
        <v>325</v>
      </c>
      <c r="O833" s="28">
        <v>250</v>
      </c>
      <c r="P833" s="37">
        <v>250</v>
      </c>
      <c r="Q833" s="37">
        <v>0</v>
      </c>
      <c r="R833" s="110">
        <f>SUM(P833:Q833)</f>
        <v>250</v>
      </c>
      <c r="S833" s="36" t="s">
        <v>351</v>
      </c>
    </row>
    <row r="834" spans="1:19" s="27" customFormat="1" x14ac:dyDescent="0.2">
      <c r="A834" s="53" t="s">
        <v>356</v>
      </c>
      <c r="B834" s="53" t="s">
        <v>356</v>
      </c>
      <c r="C834" s="37" t="s">
        <v>133</v>
      </c>
      <c r="D834" s="28">
        <v>68</v>
      </c>
      <c r="E834" s="28"/>
      <c r="F834" s="28">
        <f t="shared" ref="F834:F880" si="126">SUM(D834:E834)</f>
        <v>68</v>
      </c>
      <c r="G834" s="28"/>
      <c r="H834" s="113">
        <f t="shared" si="125"/>
        <v>0</v>
      </c>
      <c r="I834" s="36" t="s">
        <v>351</v>
      </c>
      <c r="L834" s="53" t="s">
        <v>356</v>
      </c>
      <c r="M834" s="53" t="s">
        <v>356</v>
      </c>
      <c r="N834" s="37" t="s">
        <v>133</v>
      </c>
      <c r="O834" s="28">
        <v>68</v>
      </c>
      <c r="P834" s="37">
        <v>68</v>
      </c>
      <c r="Q834" s="37">
        <v>0</v>
      </c>
      <c r="R834" s="110">
        <f t="shared" ref="R834:R853" si="127">SUM(P834:Q834)</f>
        <v>68</v>
      </c>
      <c r="S834" s="36" t="s">
        <v>351</v>
      </c>
    </row>
    <row r="835" spans="1:19" s="27" customFormat="1" x14ac:dyDescent="0.2">
      <c r="A835" s="53" t="s">
        <v>233</v>
      </c>
      <c r="B835" s="53" t="s">
        <v>233</v>
      </c>
      <c r="C835" s="37" t="s">
        <v>680</v>
      </c>
      <c r="D835" s="28">
        <v>7011</v>
      </c>
      <c r="E835" s="28">
        <v>-127</v>
      </c>
      <c r="F835" s="28">
        <f t="shared" si="126"/>
        <v>6884</v>
      </c>
      <c r="G835" s="28">
        <v>6554</v>
      </c>
      <c r="H835" s="113">
        <f t="shared" si="125"/>
        <v>0.95206275421266706</v>
      </c>
      <c r="I835" s="36" t="s">
        <v>351</v>
      </c>
      <c r="J835" s="27" t="s">
        <v>583</v>
      </c>
      <c r="L835" s="53" t="s">
        <v>233</v>
      </c>
      <c r="M835" s="53" t="s">
        <v>233</v>
      </c>
      <c r="N835" s="37" t="s">
        <v>384</v>
      </c>
      <c r="O835" s="28">
        <v>7011</v>
      </c>
      <c r="P835" s="110">
        <v>3505</v>
      </c>
      <c r="Q835" s="110">
        <f>O835*0.5</f>
        <v>3505.5</v>
      </c>
      <c r="R835" s="110">
        <f t="shared" si="127"/>
        <v>7010.5</v>
      </c>
      <c r="S835" s="36" t="s">
        <v>351</v>
      </c>
    </row>
    <row r="836" spans="1:19" s="27" customFormat="1" x14ac:dyDescent="0.2">
      <c r="A836" s="53" t="s">
        <v>447</v>
      </c>
      <c r="B836" s="53"/>
      <c r="C836" s="37" t="s">
        <v>549</v>
      </c>
      <c r="D836" s="28">
        <v>775</v>
      </c>
      <c r="E836" s="28"/>
      <c r="F836" s="28">
        <f t="shared" si="126"/>
        <v>775</v>
      </c>
      <c r="G836" s="28">
        <v>775</v>
      </c>
      <c r="H836" s="113">
        <f t="shared" si="125"/>
        <v>1</v>
      </c>
      <c r="I836" s="36" t="s">
        <v>351</v>
      </c>
      <c r="J836" s="27" t="s">
        <v>548</v>
      </c>
      <c r="L836" s="53" t="s">
        <v>447</v>
      </c>
      <c r="M836" s="53"/>
      <c r="N836" s="37" t="s">
        <v>549</v>
      </c>
      <c r="O836" s="28">
        <v>775</v>
      </c>
      <c r="P836" s="110">
        <f t="shared" ref="P836:P853" si="128">O836*0.5</f>
        <v>387.5</v>
      </c>
      <c r="Q836" s="110">
        <v>387</v>
      </c>
      <c r="R836" s="110">
        <f t="shared" si="127"/>
        <v>774.5</v>
      </c>
      <c r="S836" s="36" t="s">
        <v>351</v>
      </c>
    </row>
    <row r="837" spans="1:19" s="27" customFormat="1" x14ac:dyDescent="0.2">
      <c r="A837" s="53" t="s">
        <v>233</v>
      </c>
      <c r="B837" s="53"/>
      <c r="C837" s="37" t="s">
        <v>154</v>
      </c>
      <c r="D837" s="28">
        <v>120</v>
      </c>
      <c r="E837" s="28"/>
      <c r="F837" s="28">
        <f t="shared" si="126"/>
        <v>120</v>
      </c>
      <c r="G837" s="28">
        <v>116</v>
      </c>
      <c r="H837" s="113">
        <f t="shared" si="125"/>
        <v>0.96666666666666667</v>
      </c>
      <c r="I837" s="36" t="s">
        <v>351</v>
      </c>
      <c r="J837" s="27" t="s">
        <v>551</v>
      </c>
      <c r="L837" s="53" t="s">
        <v>233</v>
      </c>
      <c r="M837" s="53"/>
      <c r="N837" s="37" t="s">
        <v>154</v>
      </c>
      <c r="O837" s="28">
        <v>120</v>
      </c>
      <c r="P837" s="110">
        <f t="shared" si="128"/>
        <v>60</v>
      </c>
      <c r="Q837" s="110">
        <f t="shared" ref="Q837:Q853" si="129">O837*0.5</f>
        <v>60</v>
      </c>
      <c r="R837" s="110">
        <f t="shared" si="127"/>
        <v>120</v>
      </c>
      <c r="S837" s="36" t="s">
        <v>351</v>
      </c>
    </row>
    <row r="838" spans="1:19" s="27" customFormat="1" x14ac:dyDescent="0.2">
      <c r="A838" s="53" t="s">
        <v>233</v>
      </c>
      <c r="B838" s="53"/>
      <c r="C838" s="37" t="s">
        <v>349</v>
      </c>
      <c r="D838" s="28">
        <v>348</v>
      </c>
      <c r="E838" s="28"/>
      <c r="F838" s="28">
        <f t="shared" si="126"/>
        <v>348</v>
      </c>
      <c r="G838" s="28">
        <v>336</v>
      </c>
      <c r="H838" s="113">
        <f t="shared" si="125"/>
        <v>0.96551724137931039</v>
      </c>
      <c r="I838" s="36" t="s">
        <v>351</v>
      </c>
      <c r="L838" s="53" t="s">
        <v>233</v>
      </c>
      <c r="M838" s="53"/>
      <c r="N838" s="37" t="s">
        <v>349</v>
      </c>
      <c r="O838" s="28">
        <v>348</v>
      </c>
      <c r="P838" s="110">
        <f t="shared" si="128"/>
        <v>174</v>
      </c>
      <c r="Q838" s="110">
        <f t="shared" si="129"/>
        <v>174</v>
      </c>
      <c r="R838" s="110">
        <f t="shared" si="127"/>
        <v>348</v>
      </c>
      <c r="S838" s="36" t="s">
        <v>351</v>
      </c>
    </row>
    <row r="839" spans="1:19" s="27" customFormat="1" x14ac:dyDescent="0.2">
      <c r="A839" s="53" t="s">
        <v>724</v>
      </c>
      <c r="B839" s="53"/>
      <c r="C839" s="37" t="s">
        <v>725</v>
      </c>
      <c r="D839" s="28">
        <v>0</v>
      </c>
      <c r="E839" s="28">
        <v>451</v>
      </c>
      <c r="F839" s="28">
        <f t="shared" si="126"/>
        <v>451</v>
      </c>
      <c r="G839" s="28">
        <v>451</v>
      </c>
      <c r="H839" s="113">
        <f t="shared" si="125"/>
        <v>1</v>
      </c>
      <c r="I839" s="36" t="s">
        <v>351</v>
      </c>
      <c r="L839" s="53"/>
      <c r="M839" s="53"/>
      <c r="N839" s="37"/>
      <c r="O839" s="28"/>
      <c r="P839" s="110"/>
      <c r="Q839" s="110"/>
      <c r="R839" s="110"/>
      <c r="S839" s="36"/>
    </row>
    <row r="840" spans="1:19" s="27" customFormat="1" x14ac:dyDescent="0.2">
      <c r="A840" s="53" t="s">
        <v>296</v>
      </c>
      <c r="B840" s="53" t="s">
        <v>296</v>
      </c>
      <c r="C840" s="37" t="s">
        <v>342</v>
      </c>
      <c r="D840" s="28">
        <v>348</v>
      </c>
      <c r="E840" s="28"/>
      <c r="F840" s="28">
        <f t="shared" si="126"/>
        <v>348</v>
      </c>
      <c r="G840" s="28">
        <v>259</v>
      </c>
      <c r="H840" s="113">
        <f t="shared" si="125"/>
        <v>0.74425287356321834</v>
      </c>
      <c r="I840" s="36" t="s">
        <v>351</v>
      </c>
      <c r="J840" s="27" t="s">
        <v>455</v>
      </c>
      <c r="L840" s="53" t="s">
        <v>296</v>
      </c>
      <c r="M840" s="53" t="s">
        <v>296</v>
      </c>
      <c r="N840" s="37" t="s">
        <v>342</v>
      </c>
      <c r="O840" s="28">
        <v>348</v>
      </c>
      <c r="P840" s="110">
        <f t="shared" si="128"/>
        <v>174</v>
      </c>
      <c r="Q840" s="110">
        <f t="shared" si="129"/>
        <v>174</v>
      </c>
      <c r="R840" s="110">
        <f t="shared" si="127"/>
        <v>348</v>
      </c>
      <c r="S840" s="36" t="s">
        <v>351</v>
      </c>
    </row>
    <row r="841" spans="1:19" s="27" customFormat="1" x14ac:dyDescent="0.2">
      <c r="A841" s="53" t="s">
        <v>380</v>
      </c>
      <c r="B841" s="53" t="s">
        <v>380</v>
      </c>
      <c r="C841" s="37" t="s">
        <v>550</v>
      </c>
      <c r="D841" s="28">
        <v>60</v>
      </c>
      <c r="E841" s="28"/>
      <c r="F841" s="28">
        <f t="shared" si="126"/>
        <v>60</v>
      </c>
      <c r="G841" s="28">
        <v>59</v>
      </c>
      <c r="H841" s="113">
        <f t="shared" si="125"/>
        <v>0.98333333333333328</v>
      </c>
      <c r="I841" s="36" t="s">
        <v>351</v>
      </c>
      <c r="L841" s="53" t="s">
        <v>380</v>
      </c>
      <c r="M841" s="53" t="s">
        <v>380</v>
      </c>
      <c r="N841" s="37" t="s">
        <v>550</v>
      </c>
      <c r="O841" s="28">
        <v>60</v>
      </c>
      <c r="P841" s="110">
        <f t="shared" si="128"/>
        <v>30</v>
      </c>
      <c r="Q841" s="110">
        <f t="shared" si="129"/>
        <v>30</v>
      </c>
      <c r="R841" s="110">
        <f t="shared" si="127"/>
        <v>60</v>
      </c>
      <c r="S841" s="36" t="s">
        <v>351</v>
      </c>
    </row>
    <row r="842" spans="1:19" s="27" customFormat="1" x14ac:dyDescent="0.2">
      <c r="A842" s="53" t="s">
        <v>380</v>
      </c>
      <c r="B842" s="53"/>
      <c r="C842" s="37" t="s">
        <v>160</v>
      </c>
      <c r="D842" s="28">
        <v>40</v>
      </c>
      <c r="E842" s="28">
        <v>127</v>
      </c>
      <c r="F842" s="28">
        <f t="shared" si="126"/>
        <v>167</v>
      </c>
      <c r="G842" s="28">
        <v>167</v>
      </c>
      <c r="H842" s="113">
        <f t="shared" si="125"/>
        <v>1</v>
      </c>
      <c r="I842" s="36" t="s">
        <v>351</v>
      </c>
      <c r="L842" s="53" t="s">
        <v>380</v>
      </c>
      <c r="M842" s="53" t="s">
        <v>380</v>
      </c>
      <c r="N842" s="37" t="s">
        <v>160</v>
      </c>
      <c r="O842" s="28">
        <v>40</v>
      </c>
      <c r="P842" s="110">
        <f t="shared" si="128"/>
        <v>20</v>
      </c>
      <c r="Q842" s="110">
        <f t="shared" si="129"/>
        <v>20</v>
      </c>
      <c r="R842" s="110">
        <f t="shared" si="127"/>
        <v>40</v>
      </c>
      <c r="S842" s="36" t="s">
        <v>351</v>
      </c>
    </row>
    <row r="843" spans="1:19" s="27" customFormat="1" x14ac:dyDescent="0.2">
      <c r="A843" s="53" t="s">
        <v>379</v>
      </c>
      <c r="B843" s="53" t="s">
        <v>379</v>
      </c>
      <c r="C843" s="37" t="s">
        <v>182</v>
      </c>
      <c r="D843" s="28">
        <v>20</v>
      </c>
      <c r="E843" s="28"/>
      <c r="F843" s="28">
        <f t="shared" si="126"/>
        <v>20</v>
      </c>
      <c r="G843" s="28"/>
      <c r="H843" s="113">
        <f t="shared" si="125"/>
        <v>0</v>
      </c>
      <c r="I843" s="36" t="s">
        <v>351</v>
      </c>
      <c r="L843" s="53" t="s">
        <v>379</v>
      </c>
      <c r="M843" s="53" t="s">
        <v>379</v>
      </c>
      <c r="N843" s="37" t="s">
        <v>182</v>
      </c>
      <c r="O843" s="28">
        <v>20</v>
      </c>
      <c r="P843" s="110">
        <f t="shared" si="128"/>
        <v>10</v>
      </c>
      <c r="Q843" s="110">
        <f t="shared" si="129"/>
        <v>10</v>
      </c>
      <c r="R843" s="110">
        <f t="shared" si="127"/>
        <v>20</v>
      </c>
      <c r="S843" s="36" t="s">
        <v>351</v>
      </c>
    </row>
    <row r="844" spans="1:19" s="27" customFormat="1" x14ac:dyDescent="0.2">
      <c r="A844" s="53" t="s">
        <v>358</v>
      </c>
      <c r="B844" s="53" t="s">
        <v>358</v>
      </c>
      <c r="C844" s="37" t="s">
        <v>83</v>
      </c>
      <c r="D844" s="28">
        <v>50</v>
      </c>
      <c r="E844" s="28"/>
      <c r="F844" s="28">
        <f t="shared" si="126"/>
        <v>50</v>
      </c>
      <c r="G844" s="28"/>
      <c r="H844" s="113">
        <f t="shared" si="125"/>
        <v>0</v>
      </c>
      <c r="I844" s="36" t="s">
        <v>351</v>
      </c>
      <c r="L844" s="53" t="s">
        <v>358</v>
      </c>
      <c r="M844" s="53" t="s">
        <v>358</v>
      </c>
      <c r="N844" s="37" t="s">
        <v>83</v>
      </c>
      <c r="O844" s="28">
        <v>50</v>
      </c>
      <c r="P844" s="110">
        <f t="shared" si="128"/>
        <v>25</v>
      </c>
      <c r="Q844" s="110">
        <f t="shared" si="129"/>
        <v>25</v>
      </c>
      <c r="R844" s="110">
        <f t="shared" si="127"/>
        <v>50</v>
      </c>
      <c r="S844" s="36" t="s">
        <v>351</v>
      </c>
    </row>
    <row r="845" spans="1:19" s="27" customFormat="1" x14ac:dyDescent="0.2">
      <c r="A845" s="53" t="s">
        <v>358</v>
      </c>
      <c r="B845" s="53"/>
      <c r="C845" s="37" t="s">
        <v>168</v>
      </c>
      <c r="D845" s="28">
        <v>300</v>
      </c>
      <c r="E845" s="28">
        <v>-300</v>
      </c>
      <c r="F845" s="28">
        <f t="shared" si="126"/>
        <v>0</v>
      </c>
      <c r="G845" s="28"/>
      <c r="H845" s="113">
        <v>0</v>
      </c>
      <c r="I845" s="36" t="s">
        <v>351</v>
      </c>
      <c r="J845" s="27" t="s">
        <v>456</v>
      </c>
      <c r="L845" s="53" t="s">
        <v>358</v>
      </c>
      <c r="M845" s="53"/>
      <c r="N845" s="37" t="s">
        <v>168</v>
      </c>
      <c r="O845" s="28">
        <v>300</v>
      </c>
      <c r="P845" s="110">
        <f t="shared" si="128"/>
        <v>150</v>
      </c>
      <c r="Q845" s="110">
        <f t="shared" si="129"/>
        <v>150</v>
      </c>
      <c r="R845" s="110">
        <f t="shared" si="127"/>
        <v>300</v>
      </c>
      <c r="S845" s="36" t="s">
        <v>351</v>
      </c>
    </row>
    <row r="846" spans="1:19" s="27" customFormat="1" x14ac:dyDescent="0.2">
      <c r="A846" s="53" t="s">
        <v>234</v>
      </c>
      <c r="B846" s="53" t="s">
        <v>234</v>
      </c>
      <c r="C846" s="37" t="s">
        <v>96</v>
      </c>
      <c r="D846" s="28">
        <v>1354</v>
      </c>
      <c r="E846" s="28"/>
      <c r="F846" s="28">
        <f t="shared" si="126"/>
        <v>1354</v>
      </c>
      <c r="G846" s="28">
        <v>1186</v>
      </c>
      <c r="H846" s="113">
        <f t="shared" si="125"/>
        <v>0.87592319054652878</v>
      </c>
      <c r="I846" s="36" t="s">
        <v>351</v>
      </c>
      <c r="J846" s="36"/>
      <c r="L846" s="53" t="s">
        <v>234</v>
      </c>
      <c r="M846" s="53" t="s">
        <v>234</v>
      </c>
      <c r="N846" s="37" t="s">
        <v>96</v>
      </c>
      <c r="O846" s="28">
        <v>1354</v>
      </c>
      <c r="P846" s="110">
        <f t="shared" si="128"/>
        <v>677</v>
      </c>
      <c r="Q846" s="110">
        <f t="shared" si="129"/>
        <v>677</v>
      </c>
      <c r="R846" s="110">
        <f t="shared" si="127"/>
        <v>1354</v>
      </c>
      <c r="S846" s="36" t="s">
        <v>351</v>
      </c>
    </row>
    <row r="847" spans="1:19" s="27" customFormat="1" x14ac:dyDescent="0.2">
      <c r="A847" s="53" t="s">
        <v>234</v>
      </c>
      <c r="B847" s="53"/>
      <c r="C847" s="37" t="s">
        <v>681</v>
      </c>
      <c r="D847" s="28">
        <v>0</v>
      </c>
      <c r="E847" s="28"/>
      <c r="F847" s="28">
        <f t="shared" si="126"/>
        <v>0</v>
      </c>
      <c r="G847" s="28">
        <v>129</v>
      </c>
      <c r="H847" s="113">
        <v>0</v>
      </c>
      <c r="I847" s="36" t="s">
        <v>351</v>
      </c>
      <c r="J847" s="36"/>
      <c r="L847" s="53"/>
      <c r="M847" s="53"/>
      <c r="N847" s="37"/>
      <c r="O847" s="28"/>
      <c r="P847" s="110"/>
      <c r="Q847" s="110"/>
      <c r="R847" s="110"/>
      <c r="S847" s="36"/>
    </row>
    <row r="848" spans="1:19" s="27" customFormat="1" x14ac:dyDescent="0.2">
      <c r="A848" s="53" t="s">
        <v>699</v>
      </c>
      <c r="B848" s="53"/>
      <c r="C848" s="37" t="s">
        <v>700</v>
      </c>
      <c r="D848" s="28">
        <v>0</v>
      </c>
      <c r="E848" s="28"/>
      <c r="F848" s="28">
        <f t="shared" si="126"/>
        <v>0</v>
      </c>
      <c r="G848" s="28">
        <v>38</v>
      </c>
      <c r="H848" s="113">
        <v>0</v>
      </c>
      <c r="I848" s="36" t="s">
        <v>351</v>
      </c>
      <c r="J848" s="36"/>
      <c r="L848" s="53"/>
      <c r="M848" s="53"/>
      <c r="N848" s="37"/>
      <c r="O848" s="28"/>
      <c r="P848" s="110"/>
      <c r="Q848" s="110"/>
      <c r="R848" s="110"/>
      <c r="S848" s="36"/>
    </row>
    <row r="849" spans="1:257" s="27" customFormat="1" x14ac:dyDescent="0.2">
      <c r="A849" s="53" t="s">
        <v>295</v>
      </c>
      <c r="B849" s="53"/>
      <c r="C849" s="37" t="s">
        <v>163</v>
      </c>
      <c r="D849" s="28">
        <v>68</v>
      </c>
      <c r="E849" s="28"/>
      <c r="F849" s="28">
        <f t="shared" si="126"/>
        <v>68</v>
      </c>
      <c r="G849" s="28">
        <v>43</v>
      </c>
      <c r="H849" s="113">
        <f t="shared" si="125"/>
        <v>0.63235294117647056</v>
      </c>
      <c r="I849" s="36" t="s">
        <v>351</v>
      </c>
      <c r="J849" s="36"/>
      <c r="L849" s="53" t="s">
        <v>295</v>
      </c>
      <c r="M849" s="53"/>
      <c r="N849" s="37" t="s">
        <v>163</v>
      </c>
      <c r="O849" s="28">
        <v>68</v>
      </c>
      <c r="P849" s="110">
        <f t="shared" si="128"/>
        <v>34</v>
      </c>
      <c r="Q849" s="110">
        <f t="shared" si="129"/>
        <v>34</v>
      </c>
      <c r="R849" s="110">
        <f t="shared" si="127"/>
        <v>68</v>
      </c>
      <c r="S849" s="36" t="s">
        <v>351</v>
      </c>
    </row>
    <row r="850" spans="1:257" s="27" customFormat="1" x14ac:dyDescent="0.2">
      <c r="A850" s="53" t="s">
        <v>245</v>
      </c>
      <c r="B850" s="53" t="s">
        <v>244</v>
      </c>
      <c r="C850" s="37" t="s">
        <v>406</v>
      </c>
      <c r="D850" s="28">
        <v>150</v>
      </c>
      <c r="E850" s="28"/>
      <c r="F850" s="28">
        <f t="shared" si="126"/>
        <v>150</v>
      </c>
      <c r="G850" s="28"/>
      <c r="H850" s="113">
        <f t="shared" si="125"/>
        <v>0</v>
      </c>
      <c r="I850" s="36" t="s">
        <v>351</v>
      </c>
      <c r="J850" s="27" t="s">
        <v>407</v>
      </c>
      <c r="L850" s="53" t="s">
        <v>245</v>
      </c>
      <c r="M850" s="53" t="s">
        <v>244</v>
      </c>
      <c r="N850" s="37" t="s">
        <v>406</v>
      </c>
      <c r="O850" s="28">
        <v>150</v>
      </c>
      <c r="P850" s="110">
        <f t="shared" si="128"/>
        <v>75</v>
      </c>
      <c r="Q850" s="110">
        <f t="shared" si="129"/>
        <v>75</v>
      </c>
      <c r="R850" s="110">
        <f t="shared" si="127"/>
        <v>150</v>
      </c>
      <c r="S850" s="36" t="s">
        <v>351</v>
      </c>
    </row>
    <row r="851" spans="1:257" s="27" customFormat="1" x14ac:dyDescent="0.2">
      <c r="A851" s="53" t="s">
        <v>363</v>
      </c>
      <c r="B851" s="53" t="s">
        <v>363</v>
      </c>
      <c r="C851" s="37" t="s">
        <v>58</v>
      </c>
      <c r="D851" s="28">
        <v>50</v>
      </c>
      <c r="E851" s="28"/>
      <c r="F851" s="28">
        <f t="shared" si="126"/>
        <v>50</v>
      </c>
      <c r="G851" s="28"/>
      <c r="H851" s="113">
        <f t="shared" si="125"/>
        <v>0</v>
      </c>
      <c r="I851" s="36" t="s">
        <v>351</v>
      </c>
      <c r="L851" s="53" t="s">
        <v>363</v>
      </c>
      <c r="M851" s="53" t="s">
        <v>363</v>
      </c>
      <c r="N851" s="37" t="s">
        <v>58</v>
      </c>
      <c r="O851" s="28">
        <v>50</v>
      </c>
      <c r="P851" s="110">
        <f t="shared" si="128"/>
        <v>25</v>
      </c>
      <c r="Q851" s="110">
        <f t="shared" si="129"/>
        <v>25</v>
      </c>
      <c r="R851" s="110">
        <f t="shared" si="127"/>
        <v>50</v>
      </c>
      <c r="S851" s="36" t="s">
        <v>351</v>
      </c>
    </row>
    <row r="852" spans="1:257" s="27" customFormat="1" x14ac:dyDescent="0.2">
      <c r="A852" s="53" t="s">
        <v>363</v>
      </c>
      <c r="B852" s="53"/>
      <c r="C852" s="37" t="s">
        <v>161</v>
      </c>
      <c r="D852" s="28">
        <v>60</v>
      </c>
      <c r="E852" s="28"/>
      <c r="F852" s="28">
        <f t="shared" si="126"/>
        <v>60</v>
      </c>
      <c r="G852" s="28">
        <v>60</v>
      </c>
      <c r="H852" s="113">
        <f t="shared" si="125"/>
        <v>1</v>
      </c>
      <c r="I852" s="36" t="s">
        <v>351</v>
      </c>
      <c r="L852" s="53" t="s">
        <v>363</v>
      </c>
      <c r="M852" s="53"/>
      <c r="N852" s="37" t="s">
        <v>161</v>
      </c>
      <c r="O852" s="28">
        <v>60</v>
      </c>
      <c r="P852" s="110">
        <f t="shared" si="128"/>
        <v>30</v>
      </c>
      <c r="Q852" s="110">
        <f t="shared" si="129"/>
        <v>30</v>
      </c>
      <c r="R852" s="110">
        <f t="shared" si="127"/>
        <v>60</v>
      </c>
      <c r="S852" s="36" t="s">
        <v>351</v>
      </c>
    </row>
    <row r="853" spans="1:257" s="27" customFormat="1" x14ac:dyDescent="0.2">
      <c r="A853" s="53" t="s">
        <v>363</v>
      </c>
      <c r="B853" s="53"/>
      <c r="C853" s="37" t="s">
        <v>88</v>
      </c>
      <c r="D853" s="28">
        <v>150</v>
      </c>
      <c r="E853" s="28"/>
      <c r="F853" s="28">
        <f t="shared" si="126"/>
        <v>150</v>
      </c>
      <c r="G853" s="28">
        <v>49</v>
      </c>
      <c r="H853" s="113">
        <f t="shared" si="125"/>
        <v>0.32666666666666666</v>
      </c>
      <c r="I853" s="36" t="s">
        <v>351</v>
      </c>
      <c r="L853" s="53" t="s">
        <v>363</v>
      </c>
      <c r="M853" s="53"/>
      <c r="N853" s="37" t="s">
        <v>88</v>
      </c>
      <c r="O853" s="28">
        <v>150</v>
      </c>
      <c r="P853" s="110">
        <f t="shared" si="128"/>
        <v>75</v>
      </c>
      <c r="Q853" s="110">
        <f t="shared" si="129"/>
        <v>75</v>
      </c>
      <c r="R853" s="110">
        <f t="shared" si="127"/>
        <v>150</v>
      </c>
      <c r="S853" s="36" t="s">
        <v>351</v>
      </c>
    </row>
    <row r="854" spans="1:257" s="27" customFormat="1" x14ac:dyDescent="0.2">
      <c r="A854" s="117"/>
      <c r="B854" s="117"/>
      <c r="D854" s="36"/>
      <c r="E854" s="36"/>
      <c r="F854" s="36"/>
      <c r="G854" s="36"/>
      <c r="H854" s="114"/>
      <c r="I854" s="36"/>
      <c r="L854" s="117"/>
      <c r="M854" s="117"/>
      <c r="O854" s="36"/>
      <c r="P854" s="118"/>
      <c r="Q854" s="118"/>
      <c r="R854" s="118"/>
      <c r="S854" s="36"/>
    </row>
    <row r="855" spans="1:257" s="27" customFormat="1" x14ac:dyDescent="0.2">
      <c r="A855" s="117"/>
      <c r="B855" s="117"/>
      <c r="D855" s="36"/>
      <c r="E855" s="36"/>
      <c r="F855" s="36"/>
      <c r="G855" s="36"/>
      <c r="H855" s="114"/>
      <c r="I855" s="36"/>
      <c r="L855" s="117"/>
      <c r="M855" s="117"/>
      <c r="O855" s="36"/>
      <c r="P855" s="118"/>
      <c r="Q855" s="118"/>
      <c r="R855" s="118"/>
      <c r="S855" s="36"/>
    </row>
    <row r="856" spans="1:257" s="27" customFormat="1" x14ac:dyDescent="0.2">
      <c r="A856" s="117"/>
      <c r="B856" s="117"/>
      <c r="D856" s="36"/>
      <c r="E856" s="36"/>
      <c r="F856" s="36"/>
      <c r="G856" s="36"/>
      <c r="H856" s="114"/>
      <c r="I856" s="36"/>
      <c r="L856" s="117"/>
      <c r="M856" s="117"/>
      <c r="O856" s="36"/>
      <c r="P856" s="118"/>
      <c r="Q856" s="118"/>
      <c r="R856" s="118"/>
      <c r="S856" s="36"/>
    </row>
    <row r="857" spans="1:257" s="27" customFormat="1" x14ac:dyDescent="0.2">
      <c r="A857" s="117"/>
      <c r="B857" s="117"/>
      <c r="D857" s="36"/>
      <c r="E857" s="36"/>
      <c r="F857" s="36"/>
      <c r="G857" s="36"/>
      <c r="H857" s="114"/>
      <c r="I857" s="36"/>
      <c r="L857" s="117"/>
      <c r="M857" s="117"/>
      <c r="O857" s="36"/>
      <c r="P857" s="118"/>
      <c r="Q857" s="118"/>
      <c r="R857" s="118"/>
      <c r="S857" s="36"/>
    </row>
    <row r="858" spans="1:257" s="27" customFormat="1" ht="28.8" x14ac:dyDescent="0.2">
      <c r="A858" s="117"/>
      <c r="B858" s="117"/>
      <c r="D858" s="31" t="s">
        <v>599</v>
      </c>
      <c r="E858" s="31" t="s">
        <v>600</v>
      </c>
      <c r="F858" s="31" t="s">
        <v>601</v>
      </c>
      <c r="G858" s="31" t="s">
        <v>602</v>
      </c>
      <c r="H858" s="31" t="s">
        <v>603</v>
      </c>
      <c r="I858" s="36"/>
      <c r="L858" s="117"/>
      <c r="M858" s="117"/>
      <c r="O858" s="36"/>
      <c r="P858" s="118"/>
      <c r="Q858" s="118"/>
      <c r="R858" s="118"/>
      <c r="S858" s="36"/>
    </row>
    <row r="859" spans="1:257" s="27" customFormat="1" x14ac:dyDescent="0.2">
      <c r="A859" s="51" t="s">
        <v>512</v>
      </c>
      <c r="B859" s="51"/>
      <c r="C859" s="35"/>
      <c r="D859" s="42"/>
      <c r="E859" s="42"/>
      <c r="F859" s="42"/>
      <c r="G859" s="42"/>
      <c r="H859" s="114"/>
      <c r="I859" s="42"/>
      <c r="L859" s="44" t="s">
        <v>510</v>
      </c>
      <c r="M859" s="44"/>
      <c r="N859" s="44"/>
      <c r="O859" s="44" t="s">
        <v>464</v>
      </c>
      <c r="P859" s="44" t="s">
        <v>513</v>
      </c>
      <c r="Q859" s="44" t="s">
        <v>514</v>
      </c>
      <c r="R859" s="27" t="s">
        <v>464</v>
      </c>
    </row>
    <row r="860" spans="1:257" ht="12.45" customHeight="1" x14ac:dyDescent="0.2">
      <c r="A860" s="44" t="s">
        <v>248</v>
      </c>
      <c r="B860" s="44"/>
      <c r="C860" s="44"/>
      <c r="D860" s="44"/>
      <c r="E860" s="44"/>
      <c r="F860" s="44"/>
      <c r="G860" s="44"/>
      <c r="H860" s="114"/>
      <c r="I860" s="44"/>
      <c r="J860" s="44"/>
      <c r="K860" s="44"/>
      <c r="L860" s="38" t="s">
        <v>511</v>
      </c>
      <c r="M860" s="27"/>
      <c r="N860" s="27"/>
      <c r="O860" s="27"/>
      <c r="P860" s="27">
        <v>999000</v>
      </c>
      <c r="Q860" s="27">
        <v>910502</v>
      </c>
      <c r="R860" s="44"/>
      <c r="S860" s="44"/>
      <c r="T860" s="44"/>
      <c r="U860" s="44"/>
      <c r="V860" s="44"/>
      <c r="W860" s="44"/>
      <c r="X860" s="44"/>
      <c r="Y860" s="44"/>
      <c r="Z860" s="44"/>
      <c r="AA860" s="44"/>
      <c r="AB860" s="44"/>
      <c r="AC860" s="44"/>
      <c r="AD860" s="44"/>
      <c r="AE860" s="44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  <c r="CZ860" s="44"/>
      <c r="DA860" s="44"/>
      <c r="DB860" s="44"/>
      <c r="DC860" s="44"/>
      <c r="DD860" s="44"/>
      <c r="DE860" s="44"/>
      <c r="DF860" s="44"/>
      <c r="DG860" s="44"/>
      <c r="DH860" s="44"/>
      <c r="DI860" s="44"/>
      <c r="DJ860" s="44"/>
      <c r="DK860" s="44"/>
      <c r="DL860" s="44"/>
      <c r="DM860" s="44"/>
      <c r="DN860" s="44"/>
      <c r="DO860" s="44"/>
      <c r="DP860" s="44"/>
      <c r="DQ860" s="44"/>
      <c r="DR860" s="44"/>
      <c r="DS860" s="44"/>
      <c r="DT860" s="44"/>
      <c r="DU860" s="44"/>
      <c r="DV860" s="44"/>
      <c r="DW860" s="44"/>
      <c r="DX860" s="44"/>
      <c r="DY860" s="44"/>
      <c r="DZ860" s="44"/>
      <c r="EA860" s="44"/>
      <c r="EB860" s="44"/>
      <c r="EC860" s="44"/>
      <c r="ED860" s="44"/>
      <c r="EE860" s="44"/>
      <c r="EF860" s="44"/>
      <c r="EG860" s="44"/>
      <c r="EH860" s="44"/>
      <c r="EI860" s="44"/>
      <c r="EJ860" s="44"/>
      <c r="EK860" s="44"/>
      <c r="EL860" s="44"/>
      <c r="EM860" s="44"/>
      <c r="EN860" s="44"/>
      <c r="EO860" s="44"/>
      <c r="EP860" s="44"/>
      <c r="EQ860" s="44"/>
      <c r="ER860" s="44"/>
      <c r="ES860" s="44"/>
      <c r="ET860" s="44"/>
      <c r="EU860" s="44"/>
      <c r="EV860" s="44"/>
      <c r="EW860" s="44"/>
      <c r="EX860" s="44"/>
      <c r="EY860" s="44"/>
      <c r="EZ860" s="44"/>
      <c r="FA860" s="44"/>
      <c r="FB860" s="44"/>
      <c r="FC860" s="44"/>
      <c r="FD860" s="44"/>
      <c r="FE860" s="44"/>
      <c r="FF860" s="44"/>
      <c r="FG860" s="44"/>
      <c r="FH860" s="44"/>
      <c r="FI860" s="44"/>
      <c r="FJ860" s="44"/>
      <c r="FK860" s="44"/>
      <c r="FL860" s="44"/>
      <c r="FM860" s="44"/>
      <c r="FN860" s="44"/>
      <c r="FO860" s="44"/>
      <c r="FP860" s="44"/>
      <c r="FQ860" s="44"/>
      <c r="FR860" s="44"/>
      <c r="FS860" s="44"/>
      <c r="FT860" s="44"/>
      <c r="FU860" s="44"/>
      <c r="FV860" s="44"/>
      <c r="FW860" s="44"/>
      <c r="FX860" s="44"/>
      <c r="FY860" s="44"/>
      <c r="FZ860" s="44"/>
      <c r="GA860" s="44"/>
      <c r="GB860" s="44"/>
      <c r="GC860" s="44"/>
      <c r="GD860" s="44"/>
      <c r="GE860" s="44"/>
      <c r="GF860" s="44"/>
      <c r="GG860" s="44"/>
      <c r="GH860" s="44"/>
      <c r="GI860" s="44"/>
      <c r="GJ860" s="44"/>
      <c r="GK860" s="44"/>
      <c r="GL860" s="44"/>
      <c r="GM860" s="44"/>
      <c r="GN860" s="44"/>
      <c r="GO860" s="44"/>
      <c r="GP860" s="44"/>
      <c r="GQ860" s="44"/>
      <c r="GR860" s="44"/>
      <c r="GS860" s="44"/>
      <c r="GT860" s="44"/>
      <c r="GU860" s="44"/>
      <c r="GV860" s="44"/>
      <c r="GW860" s="44"/>
      <c r="GX860" s="44"/>
      <c r="GY860" s="44"/>
      <c r="GZ860" s="44"/>
      <c r="HA860" s="44"/>
      <c r="HB860" s="44"/>
      <c r="HC860" s="44"/>
      <c r="HD860" s="44"/>
      <c r="HE860" s="44"/>
      <c r="HF860" s="44"/>
      <c r="HG860" s="44"/>
      <c r="HH860" s="44"/>
      <c r="HI860" s="44"/>
      <c r="HJ860" s="44"/>
      <c r="HK860" s="44"/>
      <c r="HL860" s="44"/>
      <c r="HM860" s="44"/>
      <c r="HN860" s="44"/>
      <c r="HO860" s="44"/>
      <c r="HP860" s="44"/>
      <c r="HQ860" s="44"/>
      <c r="HR860" s="44"/>
      <c r="HS860" s="44"/>
      <c r="HT860" s="44"/>
      <c r="HU860" s="44"/>
      <c r="HV860" s="44"/>
      <c r="HW860" s="44"/>
      <c r="HX860" s="44"/>
      <c r="HY860" s="44"/>
      <c r="HZ860" s="44"/>
      <c r="IA860" s="44"/>
      <c r="IB860" s="44"/>
      <c r="IC860" s="44"/>
      <c r="ID860" s="44"/>
      <c r="IE860" s="44"/>
      <c r="IF860" s="44"/>
      <c r="IG860" s="44"/>
      <c r="IH860" s="44"/>
      <c r="II860" s="44"/>
      <c r="IJ860" s="44"/>
      <c r="IK860" s="44"/>
      <c r="IL860" s="44"/>
      <c r="IM860" s="44"/>
      <c r="IN860" s="44"/>
      <c r="IO860" s="44"/>
      <c r="IP860" s="44"/>
      <c r="IQ860" s="44"/>
      <c r="IR860" s="44"/>
      <c r="IS860" s="44"/>
      <c r="IT860" s="44"/>
      <c r="IU860" s="44"/>
      <c r="IV860" s="44"/>
      <c r="IW860" s="44"/>
    </row>
    <row r="861" spans="1:257" s="27" customFormat="1" x14ac:dyDescent="0.2">
      <c r="A861" s="52" t="s">
        <v>53</v>
      </c>
      <c r="B861" s="52"/>
      <c r="C861" s="34"/>
      <c r="D861" s="41"/>
      <c r="E861" s="41"/>
      <c r="F861" s="41"/>
      <c r="G861" s="41"/>
      <c r="H861" s="114"/>
      <c r="I861" s="41"/>
      <c r="L861" s="38" t="s">
        <v>515</v>
      </c>
      <c r="P861" s="109">
        <v>0.5</v>
      </c>
      <c r="Q861" s="109">
        <v>0.5</v>
      </c>
    </row>
    <row r="862" spans="1:257" s="27" customFormat="1" x14ac:dyDescent="0.2">
      <c r="A862" s="53" t="s">
        <v>363</v>
      </c>
      <c r="B862" s="53"/>
      <c r="C862" s="37" t="s">
        <v>66</v>
      </c>
      <c r="D862" s="28">
        <v>250</v>
      </c>
      <c r="E862" s="28"/>
      <c r="F862" s="28">
        <f t="shared" si="126"/>
        <v>250</v>
      </c>
      <c r="G862" s="28"/>
      <c r="H862" s="113">
        <f t="shared" si="125"/>
        <v>0</v>
      </c>
      <c r="I862" s="36" t="s">
        <v>351</v>
      </c>
      <c r="J862" s="27" t="s">
        <v>408</v>
      </c>
      <c r="L862" s="53" t="s">
        <v>363</v>
      </c>
      <c r="M862" s="53"/>
      <c r="N862" s="37" t="s">
        <v>66</v>
      </c>
      <c r="O862" s="28">
        <v>250</v>
      </c>
      <c r="P862" s="110">
        <f t="shared" ref="P862:P879" si="130">O862*0.5</f>
        <v>125</v>
      </c>
      <c r="Q862" s="110">
        <f t="shared" ref="Q862:Q880" si="131">O862*0.5</f>
        <v>125</v>
      </c>
      <c r="R862" s="110">
        <f t="shared" ref="R862:R880" si="132">SUM(P862:Q862)</f>
        <v>250</v>
      </c>
      <c r="S862" s="36" t="s">
        <v>351</v>
      </c>
    </row>
    <row r="863" spans="1:257" s="27" customFormat="1" x14ac:dyDescent="0.2">
      <c r="A863" s="53" t="s">
        <v>363</v>
      </c>
      <c r="B863" s="53"/>
      <c r="C863" s="37" t="s">
        <v>66</v>
      </c>
      <c r="D863" s="28">
        <v>200</v>
      </c>
      <c r="E863" s="28"/>
      <c r="F863" s="28">
        <f t="shared" si="126"/>
        <v>200</v>
      </c>
      <c r="G863" s="28"/>
      <c r="H863" s="113">
        <f t="shared" si="125"/>
        <v>0</v>
      </c>
      <c r="I863" s="36" t="s">
        <v>351</v>
      </c>
      <c r="J863" s="27" t="s">
        <v>458</v>
      </c>
      <c r="L863" s="53" t="s">
        <v>363</v>
      </c>
      <c r="M863" s="53"/>
      <c r="N863" s="37" t="s">
        <v>66</v>
      </c>
      <c r="O863" s="28">
        <v>200</v>
      </c>
      <c r="P863" s="110">
        <f t="shared" si="130"/>
        <v>100</v>
      </c>
      <c r="Q863" s="110">
        <f t="shared" si="131"/>
        <v>100</v>
      </c>
      <c r="R863" s="110">
        <f t="shared" si="132"/>
        <v>200</v>
      </c>
      <c r="S863" s="36" t="s">
        <v>351</v>
      </c>
    </row>
    <row r="864" spans="1:257" s="27" customFormat="1" x14ac:dyDescent="0.2">
      <c r="A864" s="53" t="s">
        <v>363</v>
      </c>
      <c r="B864" s="53"/>
      <c r="C864" s="37" t="s">
        <v>138</v>
      </c>
      <c r="D864" s="28">
        <v>300</v>
      </c>
      <c r="E864" s="28"/>
      <c r="F864" s="28">
        <f t="shared" si="126"/>
        <v>300</v>
      </c>
      <c r="G864" s="28"/>
      <c r="H864" s="113">
        <f t="shared" si="125"/>
        <v>0</v>
      </c>
      <c r="I864" s="36" t="s">
        <v>351</v>
      </c>
      <c r="L864" s="53" t="s">
        <v>363</v>
      </c>
      <c r="M864" s="53"/>
      <c r="N864" s="37" t="s">
        <v>138</v>
      </c>
      <c r="O864" s="28">
        <v>300</v>
      </c>
      <c r="P864" s="110">
        <f t="shared" si="130"/>
        <v>150</v>
      </c>
      <c r="Q864" s="110">
        <f t="shared" si="131"/>
        <v>150</v>
      </c>
      <c r="R864" s="110">
        <f t="shared" si="132"/>
        <v>300</v>
      </c>
      <c r="S864" s="36" t="s">
        <v>351</v>
      </c>
    </row>
    <row r="865" spans="1:19" s="27" customFormat="1" x14ac:dyDescent="0.2">
      <c r="A865" s="53" t="s">
        <v>243</v>
      </c>
      <c r="B865" s="53" t="s">
        <v>243</v>
      </c>
      <c r="C865" s="37" t="s">
        <v>297</v>
      </c>
      <c r="D865" s="28">
        <v>100</v>
      </c>
      <c r="E865" s="28"/>
      <c r="F865" s="28">
        <f t="shared" si="126"/>
        <v>100</v>
      </c>
      <c r="G865" s="28"/>
      <c r="H865" s="113">
        <f t="shared" si="125"/>
        <v>0</v>
      </c>
      <c r="I865" s="36" t="s">
        <v>351</v>
      </c>
      <c r="L865" s="53" t="s">
        <v>243</v>
      </c>
      <c r="M865" s="53" t="s">
        <v>243</v>
      </c>
      <c r="N865" s="37" t="s">
        <v>297</v>
      </c>
      <c r="O865" s="28">
        <v>100</v>
      </c>
      <c r="P865" s="110">
        <f t="shared" si="130"/>
        <v>50</v>
      </c>
      <c r="Q865" s="110">
        <f t="shared" si="131"/>
        <v>50</v>
      </c>
      <c r="R865" s="110">
        <f t="shared" si="132"/>
        <v>100</v>
      </c>
      <c r="S865" s="36" t="s">
        <v>351</v>
      </c>
    </row>
    <row r="866" spans="1:19" s="27" customFormat="1" x14ac:dyDescent="0.2">
      <c r="A866" s="53" t="s">
        <v>243</v>
      </c>
      <c r="B866" s="53"/>
      <c r="C866" s="37" t="s">
        <v>390</v>
      </c>
      <c r="D866" s="28">
        <v>20</v>
      </c>
      <c r="E866" s="28"/>
      <c r="F866" s="28">
        <f t="shared" si="126"/>
        <v>20</v>
      </c>
      <c r="G866" s="28">
        <v>13</v>
      </c>
      <c r="H866" s="113">
        <f t="shared" si="125"/>
        <v>0.65</v>
      </c>
      <c r="I866" s="36" t="s">
        <v>351</v>
      </c>
      <c r="L866" s="53" t="s">
        <v>243</v>
      </c>
      <c r="M866" s="53"/>
      <c r="N866" s="37" t="s">
        <v>390</v>
      </c>
      <c r="O866" s="28">
        <v>20</v>
      </c>
      <c r="P866" s="110">
        <f t="shared" si="130"/>
        <v>10</v>
      </c>
      <c r="Q866" s="110">
        <f t="shared" si="131"/>
        <v>10</v>
      </c>
      <c r="R866" s="110">
        <f t="shared" si="132"/>
        <v>20</v>
      </c>
      <c r="S866" s="36" t="s">
        <v>351</v>
      </c>
    </row>
    <row r="867" spans="1:19" s="27" customFormat="1" x14ac:dyDescent="0.2">
      <c r="A867" s="53" t="s">
        <v>235</v>
      </c>
      <c r="B867" s="53" t="s">
        <v>235</v>
      </c>
      <c r="C867" s="37" t="s">
        <v>79</v>
      </c>
      <c r="D867" s="28">
        <v>150</v>
      </c>
      <c r="E867" s="28"/>
      <c r="F867" s="28">
        <f t="shared" si="126"/>
        <v>150</v>
      </c>
      <c r="G867" s="28">
        <v>120</v>
      </c>
      <c r="H867" s="113">
        <f t="shared" si="125"/>
        <v>0.8</v>
      </c>
      <c r="I867" s="36" t="s">
        <v>351</v>
      </c>
      <c r="L867" s="53" t="s">
        <v>235</v>
      </c>
      <c r="M867" s="53" t="s">
        <v>235</v>
      </c>
      <c r="N867" s="37" t="s">
        <v>79</v>
      </c>
      <c r="O867" s="28">
        <v>150</v>
      </c>
      <c r="P867" s="110">
        <f t="shared" si="130"/>
        <v>75</v>
      </c>
      <c r="Q867" s="110">
        <f t="shared" si="131"/>
        <v>75</v>
      </c>
      <c r="R867" s="110">
        <f t="shared" si="132"/>
        <v>150</v>
      </c>
      <c r="S867" s="36" t="s">
        <v>351</v>
      </c>
    </row>
    <row r="868" spans="1:19" s="27" customFormat="1" x14ac:dyDescent="0.2">
      <c r="A868" s="53" t="s">
        <v>239</v>
      </c>
      <c r="B868" s="53" t="s">
        <v>239</v>
      </c>
      <c r="C868" s="37" t="s">
        <v>93</v>
      </c>
      <c r="D868" s="28">
        <v>300</v>
      </c>
      <c r="E868" s="28"/>
      <c r="F868" s="28">
        <f t="shared" si="126"/>
        <v>300</v>
      </c>
      <c r="G868" s="28">
        <v>211</v>
      </c>
      <c r="H868" s="113">
        <f t="shared" si="125"/>
        <v>0.70333333333333337</v>
      </c>
      <c r="I868" s="36" t="s">
        <v>351</v>
      </c>
      <c r="L868" s="53" t="s">
        <v>239</v>
      </c>
      <c r="M868" s="53" t="s">
        <v>239</v>
      </c>
      <c r="N868" s="37" t="s">
        <v>93</v>
      </c>
      <c r="O868" s="28">
        <v>300</v>
      </c>
      <c r="P868" s="110">
        <f t="shared" si="130"/>
        <v>150</v>
      </c>
      <c r="Q868" s="110">
        <f t="shared" si="131"/>
        <v>150</v>
      </c>
      <c r="R868" s="110">
        <f t="shared" si="132"/>
        <v>300</v>
      </c>
      <c r="S868" s="36" t="s">
        <v>351</v>
      </c>
    </row>
    <row r="869" spans="1:19" s="27" customFormat="1" ht="12.75" customHeight="1" x14ac:dyDescent="0.2">
      <c r="A869" s="53" t="s">
        <v>239</v>
      </c>
      <c r="B869" s="53"/>
      <c r="C869" s="37" t="s">
        <v>59</v>
      </c>
      <c r="D869" s="28">
        <v>650</v>
      </c>
      <c r="E869" s="28"/>
      <c r="F869" s="28">
        <f t="shared" si="126"/>
        <v>650</v>
      </c>
      <c r="G869" s="28">
        <v>664</v>
      </c>
      <c r="H869" s="113">
        <f t="shared" si="125"/>
        <v>1.0215384615384615</v>
      </c>
      <c r="I869" s="36" t="s">
        <v>351</v>
      </c>
      <c r="L869" s="53" t="s">
        <v>239</v>
      </c>
      <c r="M869" s="53"/>
      <c r="N869" s="37" t="s">
        <v>59</v>
      </c>
      <c r="O869" s="28">
        <v>650</v>
      </c>
      <c r="P869" s="110">
        <f t="shared" si="130"/>
        <v>325</v>
      </c>
      <c r="Q869" s="110">
        <f t="shared" si="131"/>
        <v>325</v>
      </c>
      <c r="R869" s="110">
        <f t="shared" si="132"/>
        <v>650</v>
      </c>
      <c r="S869" s="36" t="s">
        <v>351</v>
      </c>
    </row>
    <row r="870" spans="1:19" s="27" customFormat="1" x14ac:dyDescent="0.2">
      <c r="A870" s="53" t="s">
        <v>239</v>
      </c>
      <c r="B870" s="53"/>
      <c r="C870" s="37" t="s">
        <v>120</v>
      </c>
      <c r="D870" s="28">
        <v>20</v>
      </c>
      <c r="E870" s="28"/>
      <c r="F870" s="28">
        <f t="shared" si="126"/>
        <v>20</v>
      </c>
      <c r="G870" s="28">
        <v>3</v>
      </c>
      <c r="H870" s="113">
        <f t="shared" si="125"/>
        <v>0.15</v>
      </c>
      <c r="I870" s="36" t="s">
        <v>351</v>
      </c>
      <c r="L870" s="53" t="s">
        <v>239</v>
      </c>
      <c r="M870" s="53"/>
      <c r="N870" s="37" t="s">
        <v>120</v>
      </c>
      <c r="O870" s="28">
        <v>20</v>
      </c>
      <c r="P870" s="110">
        <f t="shared" si="130"/>
        <v>10</v>
      </c>
      <c r="Q870" s="110">
        <f t="shared" si="131"/>
        <v>10</v>
      </c>
      <c r="R870" s="110">
        <f t="shared" si="132"/>
        <v>20</v>
      </c>
      <c r="S870" s="36" t="s">
        <v>351</v>
      </c>
    </row>
    <row r="871" spans="1:19" s="27" customFormat="1" x14ac:dyDescent="0.2">
      <c r="A871" s="53" t="s">
        <v>359</v>
      </c>
      <c r="B871" s="53" t="s">
        <v>359</v>
      </c>
      <c r="C871" s="37" t="s">
        <v>87</v>
      </c>
      <c r="D871" s="28">
        <v>20</v>
      </c>
      <c r="E871" s="28"/>
      <c r="F871" s="28">
        <f t="shared" si="126"/>
        <v>20</v>
      </c>
      <c r="G871" s="28"/>
      <c r="H871" s="113">
        <f t="shared" si="125"/>
        <v>0</v>
      </c>
      <c r="I871" s="36" t="s">
        <v>351</v>
      </c>
      <c r="L871" s="53" t="s">
        <v>359</v>
      </c>
      <c r="M871" s="53" t="s">
        <v>359</v>
      </c>
      <c r="N871" s="37" t="s">
        <v>87</v>
      </c>
      <c r="O871" s="28">
        <v>20</v>
      </c>
      <c r="P871" s="110">
        <f t="shared" si="130"/>
        <v>10</v>
      </c>
      <c r="Q871" s="110">
        <f t="shared" si="131"/>
        <v>10</v>
      </c>
      <c r="R871" s="110">
        <f t="shared" si="132"/>
        <v>20</v>
      </c>
      <c r="S871" s="36" t="s">
        <v>351</v>
      </c>
    </row>
    <row r="872" spans="1:19" s="27" customFormat="1" x14ac:dyDescent="0.2">
      <c r="A872" s="53" t="s">
        <v>242</v>
      </c>
      <c r="B872" s="53" t="s">
        <v>242</v>
      </c>
      <c r="C872" s="37" t="s">
        <v>121</v>
      </c>
      <c r="D872" s="28">
        <v>200</v>
      </c>
      <c r="E872" s="28"/>
      <c r="F872" s="28">
        <f t="shared" si="126"/>
        <v>200</v>
      </c>
      <c r="G872" s="28">
        <v>44</v>
      </c>
      <c r="H872" s="113">
        <f t="shared" si="125"/>
        <v>0.22</v>
      </c>
      <c r="I872" s="36" t="s">
        <v>351</v>
      </c>
      <c r="L872" s="53" t="s">
        <v>242</v>
      </c>
      <c r="M872" s="53" t="s">
        <v>242</v>
      </c>
      <c r="N872" s="37" t="s">
        <v>121</v>
      </c>
      <c r="O872" s="28">
        <v>200</v>
      </c>
      <c r="P872" s="110">
        <f t="shared" si="130"/>
        <v>100</v>
      </c>
      <c r="Q872" s="110">
        <f t="shared" si="131"/>
        <v>100</v>
      </c>
      <c r="R872" s="110">
        <f t="shared" si="132"/>
        <v>200</v>
      </c>
      <c r="S872" s="36" t="s">
        <v>351</v>
      </c>
    </row>
    <row r="873" spans="1:19" s="27" customFormat="1" x14ac:dyDescent="0.2">
      <c r="A873" s="53" t="s">
        <v>240</v>
      </c>
      <c r="B873" s="53" t="s">
        <v>240</v>
      </c>
      <c r="C873" s="37" t="s">
        <v>214</v>
      </c>
      <c r="D873" s="28">
        <v>10</v>
      </c>
      <c r="E873" s="28"/>
      <c r="F873" s="28">
        <f t="shared" si="126"/>
        <v>10</v>
      </c>
      <c r="G873" s="28"/>
      <c r="H873" s="113">
        <f t="shared" si="125"/>
        <v>0</v>
      </c>
      <c r="I873" s="36" t="s">
        <v>351</v>
      </c>
      <c r="L873" s="53" t="s">
        <v>240</v>
      </c>
      <c r="M873" s="53" t="s">
        <v>240</v>
      </c>
      <c r="N873" s="37" t="s">
        <v>214</v>
      </c>
      <c r="O873" s="28">
        <v>10</v>
      </c>
      <c r="P873" s="110">
        <f t="shared" si="130"/>
        <v>5</v>
      </c>
      <c r="Q873" s="110">
        <f t="shared" si="131"/>
        <v>5</v>
      </c>
      <c r="R873" s="110">
        <f t="shared" si="132"/>
        <v>10</v>
      </c>
      <c r="S873" s="36" t="s">
        <v>351</v>
      </c>
    </row>
    <row r="874" spans="1:19" s="27" customFormat="1" x14ac:dyDescent="0.2">
      <c r="A874" s="53" t="s">
        <v>240</v>
      </c>
      <c r="B874" s="53"/>
      <c r="C874" s="37" t="s">
        <v>208</v>
      </c>
      <c r="D874" s="28">
        <v>120</v>
      </c>
      <c r="E874" s="28"/>
      <c r="F874" s="28">
        <f t="shared" si="126"/>
        <v>120</v>
      </c>
      <c r="G874" s="28"/>
      <c r="H874" s="113">
        <f t="shared" si="125"/>
        <v>0</v>
      </c>
      <c r="I874" s="36" t="s">
        <v>351</v>
      </c>
      <c r="L874" s="53" t="s">
        <v>240</v>
      </c>
      <c r="M874" s="53"/>
      <c r="N874" s="37" t="s">
        <v>208</v>
      </c>
      <c r="O874" s="28">
        <v>120</v>
      </c>
      <c r="P874" s="110">
        <f t="shared" si="130"/>
        <v>60</v>
      </c>
      <c r="Q874" s="110">
        <f t="shared" si="131"/>
        <v>60</v>
      </c>
      <c r="R874" s="110">
        <f t="shared" si="132"/>
        <v>120</v>
      </c>
      <c r="S874" s="36" t="s">
        <v>351</v>
      </c>
    </row>
    <row r="875" spans="1:19" s="27" customFormat="1" x14ac:dyDescent="0.2">
      <c r="A875" s="53" t="s">
        <v>240</v>
      </c>
      <c r="B875" s="53"/>
      <c r="C875" s="37" t="s">
        <v>177</v>
      </c>
      <c r="D875" s="28">
        <v>20</v>
      </c>
      <c r="E875" s="28"/>
      <c r="F875" s="28">
        <f t="shared" si="126"/>
        <v>20</v>
      </c>
      <c r="G875" s="28">
        <v>185</v>
      </c>
      <c r="H875" s="113">
        <f t="shared" si="125"/>
        <v>9.25</v>
      </c>
      <c r="I875" s="36" t="s">
        <v>351</v>
      </c>
      <c r="L875" s="53" t="s">
        <v>240</v>
      </c>
      <c r="M875" s="53"/>
      <c r="N875" s="37" t="s">
        <v>177</v>
      </c>
      <c r="O875" s="28">
        <v>20</v>
      </c>
      <c r="P875" s="110">
        <f t="shared" si="130"/>
        <v>10</v>
      </c>
      <c r="Q875" s="110">
        <f t="shared" si="131"/>
        <v>10</v>
      </c>
      <c r="R875" s="110">
        <f t="shared" si="132"/>
        <v>20</v>
      </c>
      <c r="S875" s="36" t="s">
        <v>351</v>
      </c>
    </row>
    <row r="876" spans="1:19" s="27" customFormat="1" x14ac:dyDescent="0.2">
      <c r="A876" s="53" t="s">
        <v>240</v>
      </c>
      <c r="B876" s="53"/>
      <c r="C876" s="37" t="s">
        <v>301</v>
      </c>
      <c r="D876" s="28">
        <v>30</v>
      </c>
      <c r="E876" s="28"/>
      <c r="F876" s="28">
        <f t="shared" si="126"/>
        <v>30</v>
      </c>
      <c r="G876" s="28"/>
      <c r="H876" s="113">
        <f t="shared" si="125"/>
        <v>0</v>
      </c>
      <c r="I876" s="36" t="s">
        <v>351</v>
      </c>
      <c r="L876" s="53" t="s">
        <v>240</v>
      </c>
      <c r="M876" s="53"/>
      <c r="N876" s="37" t="s">
        <v>301</v>
      </c>
      <c r="O876" s="28">
        <v>30</v>
      </c>
      <c r="P876" s="110">
        <f t="shared" si="130"/>
        <v>15</v>
      </c>
      <c r="Q876" s="110">
        <f t="shared" si="131"/>
        <v>15</v>
      </c>
      <c r="R876" s="110">
        <f t="shared" si="132"/>
        <v>30</v>
      </c>
      <c r="S876" s="36" t="s">
        <v>351</v>
      </c>
    </row>
    <row r="877" spans="1:19" s="27" customFormat="1" x14ac:dyDescent="0.2">
      <c r="A877" s="53" t="s">
        <v>240</v>
      </c>
      <c r="B877" s="53"/>
      <c r="C877" s="37" t="s">
        <v>114</v>
      </c>
      <c r="D877" s="28">
        <v>50</v>
      </c>
      <c r="E877" s="28"/>
      <c r="F877" s="28">
        <f t="shared" si="126"/>
        <v>50</v>
      </c>
      <c r="G877" s="28"/>
      <c r="H877" s="113">
        <f t="shared" si="125"/>
        <v>0</v>
      </c>
      <c r="I877" s="36" t="s">
        <v>351</v>
      </c>
      <c r="L877" s="53" t="s">
        <v>240</v>
      </c>
      <c r="M877" s="53"/>
      <c r="N877" s="37" t="s">
        <v>114</v>
      </c>
      <c r="O877" s="28">
        <v>50</v>
      </c>
      <c r="P877" s="110">
        <f t="shared" si="130"/>
        <v>25</v>
      </c>
      <c r="Q877" s="110">
        <f t="shared" si="131"/>
        <v>25</v>
      </c>
      <c r="R877" s="110">
        <f t="shared" si="132"/>
        <v>50</v>
      </c>
      <c r="S877" s="36" t="s">
        <v>351</v>
      </c>
    </row>
    <row r="878" spans="1:19" s="27" customFormat="1" x14ac:dyDescent="0.2">
      <c r="A878" s="53" t="s">
        <v>240</v>
      </c>
      <c r="B878" s="53"/>
      <c r="C878" s="37" t="s">
        <v>162</v>
      </c>
      <c r="D878" s="28">
        <v>20</v>
      </c>
      <c r="E878" s="28"/>
      <c r="F878" s="28">
        <f t="shared" si="126"/>
        <v>20</v>
      </c>
      <c r="G878" s="28"/>
      <c r="H878" s="113">
        <f t="shared" si="125"/>
        <v>0</v>
      </c>
      <c r="I878" s="36" t="s">
        <v>351</v>
      </c>
      <c r="L878" s="53" t="s">
        <v>240</v>
      </c>
      <c r="M878" s="53"/>
      <c r="N878" s="37" t="s">
        <v>162</v>
      </c>
      <c r="O878" s="28">
        <v>20</v>
      </c>
      <c r="P878" s="110">
        <f t="shared" si="130"/>
        <v>10</v>
      </c>
      <c r="Q878" s="110">
        <f t="shared" si="131"/>
        <v>10</v>
      </c>
      <c r="R878" s="110">
        <f t="shared" si="132"/>
        <v>20</v>
      </c>
      <c r="S878" s="36" t="s">
        <v>351</v>
      </c>
    </row>
    <row r="879" spans="1:19" s="27" customFormat="1" x14ac:dyDescent="0.2">
      <c r="A879" s="53" t="s">
        <v>236</v>
      </c>
      <c r="B879" s="53" t="s">
        <v>236</v>
      </c>
      <c r="C879" s="37" t="s">
        <v>181</v>
      </c>
      <c r="D879" s="28">
        <v>100</v>
      </c>
      <c r="E879" s="28"/>
      <c r="F879" s="28">
        <f t="shared" si="126"/>
        <v>100</v>
      </c>
      <c r="G879" s="28">
        <v>22</v>
      </c>
      <c r="H879" s="113">
        <f t="shared" si="125"/>
        <v>0.22</v>
      </c>
      <c r="I879" s="36" t="s">
        <v>351</v>
      </c>
      <c r="L879" s="53" t="s">
        <v>236</v>
      </c>
      <c r="M879" s="53" t="s">
        <v>236</v>
      </c>
      <c r="N879" s="37" t="s">
        <v>181</v>
      </c>
      <c r="O879" s="28">
        <v>100</v>
      </c>
      <c r="P879" s="110">
        <f t="shared" si="130"/>
        <v>50</v>
      </c>
      <c r="Q879" s="110">
        <f t="shared" si="131"/>
        <v>50</v>
      </c>
      <c r="R879" s="110">
        <f t="shared" si="132"/>
        <v>100</v>
      </c>
      <c r="S879" s="36" t="s">
        <v>351</v>
      </c>
    </row>
    <row r="880" spans="1:19" s="27" customFormat="1" x14ac:dyDescent="0.2">
      <c r="A880" s="53" t="s">
        <v>354</v>
      </c>
      <c r="B880" s="53" t="s">
        <v>354</v>
      </c>
      <c r="C880" s="37" t="s">
        <v>56</v>
      </c>
      <c r="D880" s="28">
        <v>775</v>
      </c>
      <c r="E880" s="28"/>
      <c r="F880" s="28">
        <f t="shared" si="126"/>
        <v>775</v>
      </c>
      <c r="G880" s="28">
        <v>334</v>
      </c>
      <c r="H880" s="113">
        <f t="shared" si="125"/>
        <v>0.43096774193548387</v>
      </c>
      <c r="I880" s="36" t="s">
        <v>351</v>
      </c>
      <c r="J880" s="36">
        <f>SUM(H850:H878)</f>
        <v>14.12153846153846</v>
      </c>
      <c r="L880" s="53" t="s">
        <v>354</v>
      </c>
      <c r="M880" s="53" t="s">
        <v>354</v>
      </c>
      <c r="N880" s="37" t="s">
        <v>56</v>
      </c>
      <c r="O880" s="28">
        <v>775</v>
      </c>
      <c r="P880" s="110">
        <v>387</v>
      </c>
      <c r="Q880" s="110">
        <f t="shared" si="131"/>
        <v>387.5</v>
      </c>
      <c r="R880" s="110">
        <f t="shared" si="132"/>
        <v>774.5</v>
      </c>
      <c r="S880" s="36" t="s">
        <v>351</v>
      </c>
    </row>
    <row r="881" spans="1:18" s="34" customFormat="1" x14ac:dyDescent="0.2">
      <c r="A881" s="54"/>
      <c r="B881" s="54"/>
      <c r="C881" s="39" t="s">
        <v>54</v>
      </c>
      <c r="D881" s="40">
        <f>SUM(D833:D880)</f>
        <v>14557</v>
      </c>
      <c r="E881" s="40">
        <f>SUM(E833:E880)</f>
        <v>151</v>
      </c>
      <c r="F881" s="40">
        <f>SUM(F833:F880)</f>
        <v>14708</v>
      </c>
      <c r="G881" s="40">
        <f>SUM(G833:G880)</f>
        <v>11818</v>
      </c>
      <c r="H881" s="113">
        <f t="shared" si="125"/>
        <v>0.80350829480554797</v>
      </c>
      <c r="I881" s="41"/>
      <c r="L881" s="54"/>
      <c r="M881" s="54"/>
      <c r="N881" s="39" t="s">
        <v>54</v>
      </c>
      <c r="O881" s="40">
        <f>SUM(O833:O853,O862:O880)</f>
        <v>14557</v>
      </c>
      <c r="P881" s="40">
        <f t="shared" ref="P881" si="133">SUM(P833:P853,P862:P880)</f>
        <v>7436.5</v>
      </c>
      <c r="Q881" s="40">
        <v>7120</v>
      </c>
      <c r="R881" s="40">
        <v>14557</v>
      </c>
    </row>
    <row r="882" spans="1:18" s="34" customFormat="1" x14ac:dyDescent="0.2">
      <c r="A882" s="52"/>
      <c r="B882" s="52"/>
      <c r="D882" s="41"/>
      <c r="E882" s="41"/>
      <c r="F882" s="41"/>
      <c r="G882" s="41"/>
      <c r="H882" s="114"/>
      <c r="I882" s="41"/>
      <c r="L882" s="38"/>
    </row>
    <row r="883" spans="1:18" s="34" customFormat="1" x14ac:dyDescent="0.2">
      <c r="A883" s="52"/>
      <c r="B883" s="52"/>
      <c r="D883" s="41"/>
      <c r="E883" s="41"/>
      <c r="F883" s="41"/>
      <c r="G883" s="41"/>
      <c r="H883" s="114"/>
      <c r="I883" s="41"/>
      <c r="L883" s="38"/>
    </row>
    <row r="900" spans="1:12" s="34" customFormat="1" x14ac:dyDescent="0.2">
      <c r="A900" s="52"/>
      <c r="B900" s="52"/>
      <c r="D900" s="41"/>
      <c r="E900" s="41"/>
      <c r="F900" s="41"/>
      <c r="G900" s="41"/>
      <c r="H900" s="114"/>
      <c r="I900" s="41"/>
      <c r="L900" s="38"/>
    </row>
    <row r="901" spans="1:12" s="34" customFormat="1" x14ac:dyDescent="0.2">
      <c r="A901" s="52"/>
      <c r="B901" s="52"/>
      <c r="D901" s="41"/>
      <c r="E901" s="41"/>
      <c r="F901" s="41"/>
      <c r="G901" s="41"/>
      <c r="H901" s="114"/>
      <c r="I901" s="41"/>
      <c r="L901" s="38"/>
    </row>
    <row r="902" spans="1:12" s="34" customFormat="1" x14ac:dyDescent="0.2">
      <c r="A902" s="52"/>
      <c r="B902" s="52"/>
      <c r="D902" s="41"/>
      <c r="E902" s="41"/>
      <c r="F902" s="41"/>
      <c r="G902" s="41"/>
      <c r="H902" s="114"/>
      <c r="I902" s="41"/>
      <c r="L902" s="38"/>
    </row>
    <row r="903" spans="1:12" s="34" customFormat="1" x14ac:dyDescent="0.2">
      <c r="A903" s="52"/>
      <c r="B903" s="52"/>
      <c r="D903" s="41"/>
      <c r="E903" s="41"/>
      <c r="F903" s="41"/>
      <c r="G903" s="41"/>
      <c r="H903" s="114"/>
      <c r="I903" s="41"/>
      <c r="L903" s="38"/>
    </row>
    <row r="904" spans="1:12" s="34" customFormat="1" x14ac:dyDescent="0.2">
      <c r="A904" s="52"/>
      <c r="B904" s="52"/>
      <c r="D904" s="41"/>
      <c r="E904" s="41"/>
      <c r="F904" s="41"/>
      <c r="G904" s="41"/>
      <c r="H904" s="114"/>
      <c r="I904" s="41"/>
      <c r="L904" s="38"/>
    </row>
    <row r="905" spans="1:12" s="34" customFormat="1" x14ac:dyDescent="0.2">
      <c r="A905" s="52"/>
      <c r="B905" s="52"/>
      <c r="D905" s="41"/>
      <c r="E905" s="41"/>
      <c r="F905" s="41"/>
      <c r="G905" s="41"/>
      <c r="H905" s="114"/>
      <c r="I905" s="41"/>
      <c r="L905" s="38"/>
    </row>
    <row r="906" spans="1:12" s="34" customFormat="1" x14ac:dyDescent="0.2">
      <c r="A906" s="52"/>
      <c r="B906" s="52"/>
      <c r="D906" s="41"/>
      <c r="E906" s="41"/>
      <c r="F906" s="41"/>
      <c r="G906" s="41"/>
      <c r="H906" s="114"/>
      <c r="I906" s="41"/>
      <c r="L906" s="38"/>
    </row>
    <row r="907" spans="1:12" s="34" customFormat="1" x14ac:dyDescent="0.2">
      <c r="A907" s="52"/>
      <c r="B907" s="52"/>
      <c r="D907" s="41"/>
      <c r="E907" s="41"/>
      <c r="F907" s="41"/>
      <c r="G907" s="41"/>
      <c r="H907" s="114"/>
      <c r="I907" s="41"/>
      <c r="L907" s="38"/>
    </row>
    <row r="908" spans="1:12" s="34" customFormat="1" x14ac:dyDescent="0.2">
      <c r="A908" s="52"/>
      <c r="B908" s="52"/>
      <c r="D908" s="41"/>
      <c r="E908" s="41"/>
      <c r="F908" s="41"/>
      <c r="G908" s="41"/>
      <c r="H908" s="114"/>
      <c r="I908" s="41"/>
      <c r="L908" s="38"/>
    </row>
    <row r="909" spans="1:12" s="34" customFormat="1" x14ac:dyDescent="0.2">
      <c r="A909" s="52"/>
      <c r="B909" s="52"/>
      <c r="D909" s="41"/>
      <c r="E909" s="41"/>
      <c r="F909" s="41"/>
      <c r="G909" s="41"/>
      <c r="H909" s="114"/>
      <c r="I909" s="41"/>
      <c r="L909" s="38"/>
    </row>
    <row r="910" spans="1:12" s="34" customFormat="1" x14ac:dyDescent="0.2">
      <c r="A910" s="52"/>
      <c r="B910" s="52"/>
      <c r="D910" s="41"/>
      <c r="E910" s="41"/>
      <c r="F910" s="41"/>
      <c r="G910" s="41"/>
      <c r="H910" s="114"/>
      <c r="I910" s="41"/>
      <c r="L910" s="38"/>
    </row>
    <row r="911" spans="1:12" s="34" customFormat="1" x14ac:dyDescent="0.2">
      <c r="A911" s="52"/>
      <c r="B911" s="52"/>
      <c r="D911" s="41"/>
      <c r="E911" s="41"/>
      <c r="F911" s="41"/>
      <c r="G911" s="41"/>
      <c r="H911" s="114"/>
      <c r="I911" s="41"/>
      <c r="L911" s="38"/>
    </row>
    <row r="912" spans="1:12" s="34" customFormat="1" x14ac:dyDescent="0.2">
      <c r="A912" s="52"/>
      <c r="B912" s="52"/>
      <c r="D912" s="41"/>
      <c r="E912" s="41"/>
      <c r="F912" s="41"/>
      <c r="G912" s="41"/>
      <c r="H912" s="114"/>
      <c r="I912" s="41"/>
      <c r="L912" s="38"/>
    </row>
    <row r="913" spans="1:12" s="34" customFormat="1" x14ac:dyDescent="0.2">
      <c r="A913" s="52"/>
      <c r="B913" s="52"/>
      <c r="D913" s="41"/>
      <c r="E913" s="41"/>
      <c r="F913" s="41"/>
      <c r="G913" s="41"/>
      <c r="H913" s="114"/>
      <c r="I913" s="41"/>
      <c r="L913" s="38"/>
    </row>
    <row r="914" spans="1:12" s="34" customFormat="1" x14ac:dyDescent="0.2">
      <c r="A914" s="52"/>
      <c r="B914" s="52"/>
      <c r="D914" s="41"/>
      <c r="E914" s="41"/>
      <c r="F914" s="41"/>
      <c r="G914" s="41"/>
      <c r="H914" s="114"/>
      <c r="I914" s="41"/>
      <c r="L914" s="38"/>
    </row>
    <row r="915" spans="1:12" s="34" customFormat="1" x14ac:dyDescent="0.2">
      <c r="A915" s="52"/>
      <c r="B915" s="52"/>
      <c r="D915" s="41"/>
      <c r="E915" s="41"/>
      <c r="F915" s="41"/>
      <c r="G915" s="41"/>
      <c r="H915" s="114"/>
      <c r="I915" s="41"/>
      <c r="L915" s="38"/>
    </row>
    <row r="916" spans="1:12" s="34" customFormat="1" x14ac:dyDescent="0.2">
      <c r="A916" s="52"/>
      <c r="B916" s="52"/>
      <c r="D916" s="41"/>
      <c r="E916" s="41"/>
      <c r="F916" s="41"/>
      <c r="G916" s="41"/>
      <c r="H916" s="114"/>
      <c r="I916" s="41"/>
      <c r="L916" s="38"/>
    </row>
    <row r="917" spans="1:12" s="34" customFormat="1" x14ac:dyDescent="0.2">
      <c r="A917" s="52"/>
      <c r="B917" s="52"/>
      <c r="D917" s="41"/>
      <c r="E917" s="41"/>
      <c r="F917" s="41"/>
      <c r="G917" s="41"/>
      <c r="H917" s="114"/>
      <c r="I917" s="41"/>
      <c r="L917" s="38"/>
    </row>
    <row r="918" spans="1:12" s="34" customFormat="1" x14ac:dyDescent="0.2">
      <c r="A918" s="52"/>
      <c r="B918" s="52"/>
      <c r="D918" s="41"/>
      <c r="E918" s="41"/>
      <c r="F918" s="41"/>
      <c r="G918" s="41"/>
      <c r="H918" s="114"/>
      <c r="I918" s="41"/>
      <c r="L918" s="38"/>
    </row>
    <row r="919" spans="1:12" s="34" customFormat="1" x14ac:dyDescent="0.2">
      <c r="A919" s="52"/>
      <c r="B919" s="52"/>
      <c r="D919" s="41"/>
      <c r="E919" s="41"/>
      <c r="F919" s="41"/>
      <c r="G919" s="41"/>
      <c r="H919" s="114"/>
      <c r="I919" s="41"/>
      <c r="L919" s="38"/>
    </row>
    <row r="920" spans="1:12" s="34" customFormat="1" x14ac:dyDescent="0.2">
      <c r="A920" s="52"/>
      <c r="B920" s="52"/>
      <c r="D920" s="41"/>
      <c r="E920" s="41"/>
      <c r="F920" s="41"/>
      <c r="G920" s="41"/>
      <c r="H920" s="114"/>
      <c r="I920" s="41"/>
      <c r="L920" s="38"/>
    </row>
    <row r="921" spans="1:12" s="34" customFormat="1" x14ac:dyDescent="0.2">
      <c r="A921" s="52"/>
      <c r="B921" s="52"/>
      <c r="D921" s="41"/>
      <c r="E921" s="41"/>
      <c r="F921" s="41"/>
      <c r="G921" s="41"/>
      <c r="H921" s="114"/>
      <c r="I921" s="41"/>
      <c r="L921" s="38"/>
    </row>
    <row r="922" spans="1:12" s="34" customFormat="1" x14ac:dyDescent="0.2">
      <c r="A922" s="52"/>
      <c r="B922" s="52"/>
      <c r="D922" s="41"/>
      <c r="E922" s="41"/>
      <c r="F922" s="41"/>
      <c r="G922" s="41"/>
      <c r="H922" s="114"/>
      <c r="I922" s="41"/>
      <c r="L922" s="38"/>
    </row>
    <row r="923" spans="1:12" s="34" customFormat="1" x14ac:dyDescent="0.2">
      <c r="A923" s="52"/>
      <c r="B923" s="52"/>
      <c r="D923" s="41"/>
      <c r="E923" s="41"/>
      <c r="F923" s="41"/>
      <c r="G923" s="41"/>
      <c r="H923" s="114"/>
      <c r="I923" s="41"/>
      <c r="L923" s="38"/>
    </row>
    <row r="924" spans="1:12" s="34" customFormat="1" x14ac:dyDescent="0.2">
      <c r="A924" s="52"/>
      <c r="B924" s="52"/>
      <c r="D924" s="41"/>
      <c r="E924" s="41"/>
      <c r="F924" s="41"/>
      <c r="G924" s="41"/>
      <c r="H924" s="114"/>
      <c r="I924" s="41"/>
      <c r="L924" s="38"/>
    </row>
    <row r="925" spans="1:12" s="34" customFormat="1" x14ac:dyDescent="0.2">
      <c r="A925" s="52"/>
      <c r="B925" s="52"/>
      <c r="D925" s="41"/>
      <c r="E925" s="41"/>
      <c r="F925" s="41"/>
      <c r="G925" s="41"/>
      <c r="H925" s="114"/>
      <c r="I925" s="41"/>
      <c r="L925" s="38"/>
    </row>
    <row r="926" spans="1:12" s="34" customFormat="1" x14ac:dyDescent="0.2">
      <c r="A926" s="52"/>
      <c r="B926" s="52"/>
      <c r="D926" s="41"/>
      <c r="E926" s="41"/>
      <c r="F926" s="41"/>
      <c r="G926" s="41"/>
      <c r="H926" s="114"/>
      <c r="I926" s="41"/>
      <c r="L926" s="38"/>
    </row>
    <row r="927" spans="1:12" s="34" customFormat="1" x14ac:dyDescent="0.2">
      <c r="A927" s="52"/>
      <c r="B927" s="52"/>
      <c r="D927" s="41"/>
      <c r="E927" s="41"/>
      <c r="F927" s="41"/>
      <c r="G927" s="41"/>
      <c r="H927" s="114"/>
      <c r="I927" s="41"/>
      <c r="L927" s="38"/>
    </row>
    <row r="928" spans="1:12" s="34" customFormat="1" x14ac:dyDescent="0.2">
      <c r="A928" s="52"/>
      <c r="B928" s="52"/>
      <c r="D928" s="41"/>
      <c r="E928" s="41"/>
      <c r="F928" s="41"/>
      <c r="G928" s="41"/>
      <c r="H928" s="114"/>
      <c r="I928" s="41"/>
      <c r="L928" s="38"/>
    </row>
    <row r="929" spans="1:12" s="34" customFormat="1" x14ac:dyDescent="0.2">
      <c r="A929" s="52"/>
      <c r="B929" s="52"/>
      <c r="D929" s="41"/>
      <c r="E929" s="41"/>
      <c r="F929" s="41"/>
      <c r="G929" s="41"/>
      <c r="H929" s="114"/>
      <c r="I929" s="41"/>
      <c r="L929" s="38"/>
    </row>
    <row r="930" spans="1:12" s="34" customFormat="1" x14ac:dyDescent="0.2">
      <c r="A930" s="52"/>
      <c r="B930" s="52"/>
      <c r="D930" s="41"/>
      <c r="E930" s="41"/>
      <c r="F930" s="41"/>
      <c r="G930" s="41"/>
      <c r="H930" s="114"/>
      <c r="I930" s="41"/>
      <c r="L930" s="38"/>
    </row>
    <row r="931" spans="1:12" s="34" customFormat="1" x14ac:dyDescent="0.2">
      <c r="A931" s="52"/>
      <c r="B931" s="52"/>
      <c r="D931" s="41"/>
      <c r="E931" s="41"/>
      <c r="F931" s="41"/>
      <c r="G931" s="41"/>
      <c r="H931" s="114"/>
      <c r="I931" s="41"/>
      <c r="L931" s="38"/>
    </row>
    <row r="932" spans="1:12" s="34" customFormat="1" x14ac:dyDescent="0.2">
      <c r="A932" s="52"/>
      <c r="B932" s="52"/>
      <c r="D932" s="41"/>
      <c r="E932" s="41"/>
      <c r="F932" s="41"/>
      <c r="G932" s="41"/>
      <c r="H932" s="114"/>
      <c r="I932" s="41"/>
      <c r="L932" s="38"/>
    </row>
    <row r="933" spans="1:12" s="34" customFormat="1" x14ac:dyDescent="0.2">
      <c r="A933" s="52"/>
      <c r="B933" s="52"/>
      <c r="D933" s="41"/>
      <c r="E933" s="41"/>
      <c r="F933" s="41"/>
      <c r="G933" s="41"/>
      <c r="H933" s="114"/>
      <c r="I933" s="41"/>
      <c r="L933" s="38"/>
    </row>
    <row r="934" spans="1:12" s="34" customFormat="1" x14ac:dyDescent="0.2">
      <c r="A934" s="52"/>
      <c r="B934" s="52"/>
      <c r="D934" s="41"/>
      <c r="E934" s="41"/>
      <c r="F934" s="41"/>
      <c r="G934" s="41"/>
      <c r="H934" s="114"/>
      <c r="I934" s="41"/>
      <c r="L934" s="38"/>
    </row>
    <row r="935" spans="1:12" s="34" customFormat="1" x14ac:dyDescent="0.2">
      <c r="A935" s="52"/>
      <c r="B935" s="52"/>
      <c r="D935" s="41"/>
      <c r="E935" s="41"/>
      <c r="F935" s="41"/>
      <c r="G935" s="41"/>
      <c r="H935" s="114"/>
      <c r="I935" s="41"/>
      <c r="L935" s="38"/>
    </row>
    <row r="936" spans="1:12" s="34" customFormat="1" x14ac:dyDescent="0.2">
      <c r="A936" s="52"/>
      <c r="B936" s="52"/>
      <c r="D936" s="41"/>
      <c r="E936" s="41"/>
      <c r="F936" s="41"/>
      <c r="G936" s="41"/>
      <c r="H936" s="114"/>
      <c r="I936" s="41"/>
      <c r="L936" s="38"/>
    </row>
    <row r="937" spans="1:12" s="34" customFormat="1" x14ac:dyDescent="0.2">
      <c r="A937" s="52"/>
      <c r="B937" s="52"/>
      <c r="D937" s="41"/>
      <c r="E937" s="41"/>
      <c r="F937" s="41"/>
      <c r="G937" s="41"/>
      <c r="H937" s="114"/>
      <c r="I937" s="41"/>
      <c r="L937" s="38"/>
    </row>
    <row r="938" spans="1:12" s="34" customFormat="1" x14ac:dyDescent="0.2">
      <c r="A938" s="52"/>
      <c r="B938" s="52"/>
      <c r="D938" s="41"/>
      <c r="E938" s="41"/>
      <c r="F938" s="41"/>
      <c r="G938" s="41"/>
      <c r="H938" s="114"/>
      <c r="I938" s="41"/>
      <c r="L938" s="38"/>
    </row>
    <row r="939" spans="1:12" s="34" customFormat="1" x14ac:dyDescent="0.2">
      <c r="A939" s="52"/>
      <c r="B939" s="52"/>
      <c r="D939" s="41"/>
      <c r="E939" s="41"/>
      <c r="F939" s="41"/>
      <c r="G939" s="41"/>
      <c r="H939" s="114"/>
      <c r="I939" s="41"/>
      <c r="L939" s="38"/>
    </row>
    <row r="940" spans="1:12" s="34" customFormat="1" x14ac:dyDescent="0.2">
      <c r="A940" s="52"/>
      <c r="B940" s="52"/>
      <c r="D940" s="41"/>
      <c r="E940" s="41"/>
      <c r="F940" s="41"/>
      <c r="G940" s="41"/>
      <c r="H940" s="114"/>
      <c r="I940" s="41"/>
      <c r="L940" s="38"/>
    </row>
    <row r="941" spans="1:12" s="34" customFormat="1" x14ac:dyDescent="0.2">
      <c r="A941" s="52"/>
      <c r="B941" s="52"/>
      <c r="D941" s="41"/>
      <c r="E941" s="41"/>
      <c r="F941" s="41"/>
      <c r="G941" s="41"/>
      <c r="H941" s="114"/>
      <c r="I941" s="41"/>
      <c r="L941" s="38"/>
    </row>
    <row r="942" spans="1:12" s="34" customFormat="1" x14ac:dyDescent="0.2">
      <c r="A942" s="52"/>
      <c r="B942" s="52"/>
      <c r="D942" s="41"/>
      <c r="E942" s="41"/>
      <c r="F942" s="41"/>
      <c r="G942" s="41"/>
      <c r="H942" s="114"/>
      <c r="I942" s="41"/>
      <c r="L942" s="38"/>
    </row>
    <row r="943" spans="1:12" s="34" customFormat="1" x14ac:dyDescent="0.2">
      <c r="A943" s="52"/>
      <c r="B943" s="52"/>
      <c r="D943" s="41"/>
      <c r="E943" s="41"/>
      <c r="F943" s="41"/>
      <c r="G943" s="41"/>
      <c r="H943" s="114"/>
      <c r="I943" s="41"/>
      <c r="L943" s="38"/>
    </row>
    <row r="944" spans="1:12" s="34" customFormat="1" x14ac:dyDescent="0.2">
      <c r="A944" s="52"/>
      <c r="B944" s="52"/>
      <c r="D944" s="41"/>
      <c r="E944" s="41"/>
      <c r="F944" s="41"/>
      <c r="G944" s="41"/>
      <c r="H944" s="114"/>
      <c r="I944" s="41"/>
      <c r="L944" s="38"/>
    </row>
    <row r="945" spans="1:12" s="34" customFormat="1" x14ac:dyDescent="0.2">
      <c r="A945" s="52"/>
      <c r="B945" s="52"/>
      <c r="D945" s="41"/>
      <c r="E945" s="41"/>
      <c r="F945" s="41"/>
      <c r="G945" s="41"/>
      <c r="H945" s="114"/>
      <c r="I945" s="41"/>
      <c r="L945" s="38"/>
    </row>
    <row r="946" spans="1:12" s="34" customFormat="1" x14ac:dyDescent="0.2">
      <c r="A946" s="52"/>
      <c r="B946" s="52"/>
      <c r="D946" s="41"/>
      <c r="E946" s="41"/>
      <c r="F946" s="41"/>
      <c r="G946" s="41"/>
      <c r="H946" s="114"/>
      <c r="I946" s="41"/>
      <c r="L946" s="38"/>
    </row>
    <row r="947" spans="1:12" s="34" customFormat="1" x14ac:dyDescent="0.2">
      <c r="A947" s="52"/>
      <c r="B947" s="52"/>
      <c r="D947" s="41"/>
      <c r="E947" s="41"/>
      <c r="F947" s="41"/>
      <c r="G947" s="41"/>
      <c r="H947" s="114"/>
      <c r="I947" s="41"/>
      <c r="L947" s="38"/>
    </row>
    <row r="948" spans="1:12" s="34" customFormat="1" x14ac:dyDescent="0.2">
      <c r="A948" s="52"/>
      <c r="B948" s="52"/>
      <c r="D948" s="41"/>
      <c r="E948" s="41"/>
      <c r="F948" s="41"/>
      <c r="G948" s="41"/>
      <c r="H948" s="114"/>
      <c r="I948" s="41"/>
      <c r="L948" s="38"/>
    </row>
    <row r="949" spans="1:12" s="34" customFormat="1" x14ac:dyDescent="0.2">
      <c r="A949" s="52"/>
      <c r="B949" s="52"/>
      <c r="D949" s="41"/>
      <c r="E949" s="41"/>
      <c r="F949" s="41"/>
      <c r="G949" s="41"/>
      <c r="H949" s="114"/>
      <c r="I949" s="41"/>
      <c r="L949" s="38"/>
    </row>
    <row r="950" spans="1:12" s="34" customFormat="1" x14ac:dyDescent="0.2">
      <c r="A950" s="52"/>
      <c r="B950" s="52"/>
      <c r="D950" s="41"/>
      <c r="E950" s="41"/>
      <c r="F950" s="41"/>
      <c r="G950" s="41"/>
      <c r="H950" s="114"/>
      <c r="I950" s="41"/>
      <c r="L950" s="38"/>
    </row>
    <row r="951" spans="1:12" s="34" customFormat="1" x14ac:dyDescent="0.2">
      <c r="A951" s="52"/>
      <c r="B951" s="52"/>
      <c r="D951" s="41"/>
      <c r="E951" s="41"/>
      <c r="F951" s="41"/>
      <c r="G951" s="41"/>
      <c r="H951" s="114"/>
      <c r="I951" s="41"/>
      <c r="L951" s="38"/>
    </row>
    <row r="952" spans="1:12" s="34" customFormat="1" x14ac:dyDescent="0.2">
      <c r="A952" s="52"/>
      <c r="B952" s="52"/>
      <c r="D952" s="41"/>
      <c r="E952" s="41"/>
      <c r="F952" s="41"/>
      <c r="G952" s="41"/>
      <c r="H952" s="114"/>
      <c r="I952" s="41"/>
      <c r="L952" s="38"/>
    </row>
    <row r="953" spans="1:12" s="34" customFormat="1" x14ac:dyDescent="0.2">
      <c r="A953" s="52"/>
      <c r="B953" s="52"/>
      <c r="D953" s="41"/>
      <c r="E953" s="41"/>
      <c r="F953" s="41"/>
      <c r="G953" s="41"/>
      <c r="H953" s="114"/>
      <c r="I953" s="41"/>
      <c r="L953" s="38"/>
    </row>
    <row r="954" spans="1:12" s="34" customFormat="1" x14ac:dyDescent="0.2">
      <c r="A954" s="52"/>
      <c r="B954" s="52"/>
      <c r="D954" s="41"/>
      <c r="E954" s="41"/>
      <c r="F954" s="41"/>
      <c r="G954" s="41"/>
      <c r="H954" s="114"/>
      <c r="I954" s="41"/>
      <c r="L954" s="38"/>
    </row>
    <row r="955" spans="1:12" s="34" customFormat="1" x14ac:dyDescent="0.2">
      <c r="A955" s="52"/>
      <c r="B955" s="52"/>
      <c r="D955" s="41"/>
      <c r="E955" s="41"/>
      <c r="F955" s="41"/>
      <c r="G955" s="41"/>
      <c r="H955" s="114"/>
      <c r="I955" s="41"/>
      <c r="L955" s="38"/>
    </row>
    <row r="956" spans="1:12" s="34" customFormat="1" x14ac:dyDescent="0.2">
      <c r="A956" s="52"/>
      <c r="B956" s="52"/>
      <c r="D956" s="41"/>
      <c r="E956" s="41"/>
      <c r="F956" s="41"/>
      <c r="G956" s="41"/>
      <c r="H956" s="114"/>
      <c r="I956" s="41"/>
      <c r="L956" s="38"/>
    </row>
    <row r="957" spans="1:12" s="34" customFormat="1" x14ac:dyDescent="0.2">
      <c r="A957" s="52"/>
      <c r="B957" s="52"/>
      <c r="D957" s="41"/>
      <c r="E957" s="41"/>
      <c r="F957" s="41"/>
      <c r="G957" s="41"/>
      <c r="H957" s="114"/>
      <c r="I957" s="41"/>
      <c r="L957" s="38"/>
    </row>
    <row r="958" spans="1:12" s="34" customFormat="1" x14ac:dyDescent="0.2">
      <c r="A958" s="52"/>
      <c r="B958" s="52"/>
      <c r="D958" s="41"/>
      <c r="E958" s="41"/>
      <c r="F958" s="41"/>
      <c r="G958" s="41"/>
      <c r="H958" s="114"/>
      <c r="I958" s="41"/>
      <c r="L958" s="38"/>
    </row>
    <row r="959" spans="1:12" s="34" customFormat="1" x14ac:dyDescent="0.2">
      <c r="A959" s="52"/>
      <c r="B959" s="52"/>
      <c r="D959" s="41"/>
      <c r="E959" s="41"/>
      <c r="F959" s="41"/>
      <c r="G959" s="41"/>
      <c r="H959" s="114"/>
      <c r="I959" s="41"/>
      <c r="L959" s="38"/>
    </row>
    <row r="960" spans="1:12" s="34" customFormat="1" x14ac:dyDescent="0.2">
      <c r="A960" s="52"/>
      <c r="B960" s="52"/>
      <c r="D960" s="41"/>
      <c r="E960" s="41"/>
      <c r="F960" s="41"/>
      <c r="G960" s="41"/>
      <c r="H960" s="114"/>
      <c r="I960" s="41"/>
      <c r="L960" s="38"/>
    </row>
    <row r="961" spans="1:15" s="34" customFormat="1" x14ac:dyDescent="0.2">
      <c r="A961" s="52"/>
      <c r="B961" s="52"/>
      <c r="D961" s="41"/>
      <c r="E961" s="41"/>
      <c r="F961" s="41"/>
      <c r="G961" s="41"/>
      <c r="H961" s="114"/>
      <c r="I961" s="41"/>
      <c r="L961" s="38"/>
    </row>
    <row r="962" spans="1:15" s="34" customFormat="1" x14ac:dyDescent="0.2">
      <c r="A962" s="52"/>
      <c r="B962" s="52"/>
      <c r="D962" s="41"/>
      <c r="E962" s="41"/>
      <c r="F962" s="41"/>
      <c r="G962" s="41"/>
      <c r="H962" s="114"/>
      <c r="I962" s="41"/>
      <c r="L962" s="38"/>
    </row>
    <row r="963" spans="1:15" s="18" customFormat="1" ht="12" customHeight="1" x14ac:dyDescent="0.2">
      <c r="A963" s="147" t="s">
        <v>187</v>
      </c>
      <c r="B963" s="147"/>
      <c r="C963" s="147"/>
      <c r="D963" s="139"/>
      <c r="E963" s="139"/>
      <c r="F963" s="139"/>
      <c r="G963" s="139"/>
      <c r="H963" s="114"/>
      <c r="I963" s="139"/>
      <c r="J963" s="147"/>
      <c r="K963" s="147"/>
      <c r="L963" s="147"/>
      <c r="O963" s="26"/>
    </row>
    <row r="964" spans="1:15" s="1" customFormat="1" ht="30.75" customHeight="1" x14ac:dyDescent="0.2">
      <c r="A964" s="44"/>
      <c r="B964" s="44"/>
      <c r="D964" s="31" t="s">
        <v>599</v>
      </c>
      <c r="E964" s="31" t="s">
        <v>600</v>
      </c>
      <c r="F964" s="31" t="s">
        <v>601</v>
      </c>
      <c r="G964" s="31" t="s">
        <v>602</v>
      </c>
      <c r="H964" s="31" t="s">
        <v>603</v>
      </c>
      <c r="I964" s="90"/>
      <c r="K964" s="3"/>
      <c r="L964" s="3"/>
      <c r="M964" s="3"/>
      <c r="N964" s="2"/>
    </row>
    <row r="965" spans="1:15" s="18" customFormat="1" ht="11.4" customHeight="1" x14ac:dyDescent="0.2">
      <c r="A965" s="46"/>
      <c r="B965" s="46"/>
      <c r="C965" s="15" t="s">
        <v>14</v>
      </c>
      <c r="D965" s="16">
        <f>SUM(D44:D52,D101,D151,D184:D194,D347,D538:D538,D601:D609,D717:D719,D733:D735,D749:D751,D835:D845,)</f>
        <v>37089</v>
      </c>
      <c r="E965" s="16">
        <f>SUM(E44:E52,E101,E151,E184:E194,E347,E538:E538,E601:E609,E717:E719,E733:E735,E749:E751,E835:E845,)</f>
        <v>7353</v>
      </c>
      <c r="F965" s="16">
        <f>SUM(F44:F52,F101,F151,F184:F194,F347,F538:F538,F601:F609,F717:F719,F733:F735,F749:F751,F835:F845,)</f>
        <v>44442</v>
      </c>
      <c r="G965" s="16">
        <f>SUM(G44:G52,G101,G151,G184:G194,G347,G538:G538,G601:G609,G717:G719,G733:G735,G749:G751,G835:G845,)</f>
        <v>36350</v>
      </c>
      <c r="H965" s="113">
        <f t="shared" ref="H965:H1012" si="134">G965/F965</f>
        <v>0.81791998559920798</v>
      </c>
      <c r="I965" s="17"/>
      <c r="J965" s="2"/>
      <c r="K965" s="12"/>
      <c r="L965" s="12"/>
      <c r="M965" s="12"/>
      <c r="N965" s="19"/>
      <c r="O965" s="26"/>
    </row>
    <row r="966" spans="1:15" s="18" customFormat="1" ht="11.4" customHeight="1" x14ac:dyDescent="0.2">
      <c r="A966" s="46"/>
      <c r="B966" s="46"/>
      <c r="C966" s="15" t="s">
        <v>36</v>
      </c>
      <c r="D966" s="16">
        <f>SUM(D53:D54,D102:D103,D152,D195:D197,D348,D610:D611,D720,D736,D752,D846:D849,)</f>
        <v>5736</v>
      </c>
      <c r="E966" s="16">
        <f>SUM(E53:E54,E102:E103,E152,E195:E197,E348,E610:E611,E720,E736,E752,E846:E849,)</f>
        <v>866</v>
      </c>
      <c r="F966" s="16">
        <f>SUM(F53:F54,F102:F103,F152,F195:F197,F348,F610:F611,F720,F736,F752,F846:F849,)</f>
        <v>6602</v>
      </c>
      <c r="G966" s="16">
        <f>SUM(G53:G54,G102:G103,G152,G195:G197,G348,G610:G611,G720,G736,G752,G846:G849,)</f>
        <v>4261</v>
      </c>
      <c r="H966" s="113">
        <f t="shared" si="134"/>
        <v>0.64541048167222059</v>
      </c>
      <c r="I966" s="17"/>
      <c r="J966" s="2"/>
      <c r="K966" s="12"/>
      <c r="L966" s="12"/>
      <c r="M966" s="12"/>
      <c r="N966" s="19"/>
      <c r="O966" s="26"/>
    </row>
    <row r="967" spans="1:15" s="18" customFormat="1" ht="11.4" customHeight="1" x14ac:dyDescent="0.2">
      <c r="A967" s="46"/>
      <c r="B967" s="46"/>
      <c r="C967" s="15" t="s">
        <v>37</v>
      </c>
      <c r="D967" s="16">
        <f>SUM(D11:D13,D23:D25,D55:D71,D85:D86,D104:D106,D133:D137,D153:D155,D198:D247,D260:D261,D286:D287,D308:D311,D329:D331,D357:D359,D387:D389,D399:D400,D407:D409,D497:D498,D514:D519,D539:D551,D582:D586,D593,D612:D634,D680:D681,D760:D761,D762:D763,D764:D767,D768:D779,D780:D787,D794:D797,D824:D826,D850:D880,)</f>
        <v>90734</v>
      </c>
      <c r="E967" s="16">
        <f>SUM(E11:E13,E23:E25,E55:E71,E85:E86,E104:E106,E133:E137,E153:E155,E198:E247,E260:E261,E286:E287,E308:E311,E329:E331,E357:E359,E387:E389,E399:E400,E407:E409,E497:E498,E514:E519,E539:E551,E582:E586,E593,E612:E634,E680:E681,E760:E761,E762:E763,E764:E767,E768:E779,E780:E787,E794:E797,E824:E826,E850:E880,)</f>
        <v>26985</v>
      </c>
      <c r="F967" s="16">
        <f>SUM(F11:F13,F23:F25,F55:F71,F85:F86,F104:F106,F133:F137,F153:F155,F198:F247,F260:F261,F286:F287,F308:F311,F329:F331,F357:F359,F387:F389,F399:F400,F407:F409,F497:F498,F514:F519,F539:F551,F582:F586,F593,F612:F634,F680:F681,F760:F761,F762:F763,F764:F767,F768:F779,F780:F787,F794:F797,F824:F826,F850:F880,)</f>
        <v>117719</v>
      </c>
      <c r="G967" s="16">
        <f>SUM(G11:G13,G23:G25,G55:G71,G85:G86,G104:G106,G133:G137,G153:G155,G198:G247,G260:G261,G286:G287,G308:G311,G329:G331,G357:G359,G387:G389,G399:G400,G407:G409,G497:G498,G514:G519,G539:G551,G582:G586,G593,G612:G634,G680:G681,G760:G761,G762:G763,G764:G767,G768:G779,G780:G787,G794:G797,G824:G826,G850:G880,)</f>
        <v>71933</v>
      </c>
      <c r="H967" s="113">
        <f t="shared" si="134"/>
        <v>0.61105683874310857</v>
      </c>
      <c r="I967" s="17"/>
      <c r="J967" s="2"/>
      <c r="K967" s="12"/>
      <c r="L967" s="12"/>
      <c r="M967" s="12"/>
      <c r="N967" s="19"/>
      <c r="O967" s="26"/>
    </row>
    <row r="968" spans="1:15" s="18" customFormat="1" ht="11.4" customHeight="1" x14ac:dyDescent="0.2">
      <c r="A968" s="46"/>
      <c r="B968" s="46"/>
      <c r="C968" s="7" t="s">
        <v>644</v>
      </c>
      <c r="D968" s="16">
        <f>SUM(D120:D126,D560:D561,D652:D654)</f>
        <v>33166</v>
      </c>
      <c r="E968" s="16">
        <f>SUM(E120:E126,E560:E561,E652:E654)</f>
        <v>3626</v>
      </c>
      <c r="F968" s="16">
        <f>SUM(F120:F126,F560:F561,F652:F654)</f>
        <v>36792</v>
      </c>
      <c r="G968" s="16">
        <f>SUM(G120:G126,G560:G561,G652:G654)</f>
        <v>35604</v>
      </c>
      <c r="H968" s="113">
        <f t="shared" si="134"/>
        <v>0.96771037181996089</v>
      </c>
      <c r="I968" s="17"/>
      <c r="J968" s="20"/>
      <c r="K968" s="12"/>
      <c r="L968" s="10"/>
      <c r="M968" s="12"/>
      <c r="N968" s="19"/>
      <c r="O968" s="26"/>
    </row>
    <row r="969" spans="1:15" s="18" customFormat="1" ht="11.4" customHeight="1" x14ac:dyDescent="0.2">
      <c r="A969" s="46"/>
      <c r="B969" s="46"/>
      <c r="C969" s="7" t="s">
        <v>643</v>
      </c>
      <c r="D969" s="16">
        <f>SUM(D78,D688:D711,D798:D799,D182:D183,)</f>
        <v>66320</v>
      </c>
      <c r="E969" s="16">
        <f>SUM(E78,E688:E711,E798:E799,E182:E183,)</f>
        <v>12896</v>
      </c>
      <c r="F969" s="16">
        <f>SUM(F78,F688:F711,F798:F799,F182:F183,)</f>
        <v>79216</v>
      </c>
      <c r="G969" s="16">
        <f>SUM(G78,G688:G711,G798:G799,G182:G183,)</f>
        <v>75230</v>
      </c>
      <c r="H969" s="113">
        <f t="shared" si="134"/>
        <v>0.94968188244799034</v>
      </c>
      <c r="I969" s="17"/>
      <c r="J969" s="20"/>
      <c r="K969" s="12"/>
      <c r="L969" s="12"/>
      <c r="M969" s="12"/>
      <c r="N969" s="19"/>
      <c r="O969" s="26"/>
    </row>
    <row r="970" spans="1:15" s="18" customFormat="1" ht="11.4" customHeight="1" x14ac:dyDescent="0.2">
      <c r="A970" s="46"/>
      <c r="B970" s="46"/>
      <c r="C970" s="15" t="s">
        <v>94</v>
      </c>
      <c r="D970" s="16"/>
      <c r="E970" s="16"/>
      <c r="F970" s="16"/>
      <c r="G970" s="16"/>
      <c r="H970" s="113"/>
      <c r="I970" s="17"/>
      <c r="J970" s="2"/>
      <c r="K970" s="10"/>
      <c r="L970" s="10"/>
      <c r="M970" s="10"/>
      <c r="N970" s="19"/>
      <c r="O970" s="26"/>
    </row>
    <row r="971" spans="1:15" s="18" customFormat="1" ht="11.4" customHeight="1" x14ac:dyDescent="0.2">
      <c r="A971" s="46"/>
      <c r="B971" s="46"/>
      <c r="C971" s="15" t="s">
        <v>38</v>
      </c>
      <c r="D971" s="16">
        <f>SUM(D668:D679,)</f>
        <v>5410</v>
      </c>
      <c r="E971" s="16">
        <f>SUM(E668:E679,)</f>
        <v>0</v>
      </c>
      <c r="F971" s="16">
        <f>SUM(F668:F679,)</f>
        <v>5410</v>
      </c>
      <c r="G971" s="16">
        <f>SUM(G668:G679,)</f>
        <v>5209</v>
      </c>
      <c r="H971" s="113">
        <f t="shared" si="134"/>
        <v>0.96284658040665438</v>
      </c>
      <c r="I971" s="17"/>
      <c r="J971" s="2"/>
      <c r="K971" s="12"/>
      <c r="L971" s="12"/>
      <c r="M971" s="10"/>
      <c r="N971" s="19"/>
      <c r="O971" s="26"/>
    </row>
    <row r="972" spans="1:15" s="18" customFormat="1" ht="11.4" customHeight="1" x14ac:dyDescent="0.2">
      <c r="A972" s="46"/>
      <c r="B972" s="46"/>
      <c r="C972" s="15" t="s">
        <v>39</v>
      </c>
      <c r="D972" s="16">
        <f>SUM(D506:D507)</f>
        <v>3300</v>
      </c>
      <c r="E972" s="16">
        <f>SUM(E506:E507)</f>
        <v>0</v>
      </c>
      <c r="F972" s="16">
        <f>SUM(F506:F507)</f>
        <v>3300</v>
      </c>
      <c r="G972" s="16">
        <f>SUM(G506:G507)</f>
        <v>0</v>
      </c>
      <c r="H972" s="113">
        <f t="shared" si="134"/>
        <v>0</v>
      </c>
      <c r="I972" s="17"/>
      <c r="J972" s="2"/>
      <c r="K972" s="12"/>
      <c r="L972" s="10"/>
      <c r="M972" s="10"/>
      <c r="N972" s="19"/>
      <c r="O972" s="26"/>
    </row>
    <row r="973" spans="1:15" s="18" customFormat="1" ht="11.4" customHeight="1" x14ac:dyDescent="0.2">
      <c r="A973" s="46"/>
      <c r="B973" s="46"/>
      <c r="C973" s="15" t="s">
        <v>302</v>
      </c>
      <c r="D973" s="16">
        <f>SUM(D440:D442)</f>
        <v>4704</v>
      </c>
      <c r="E973" s="16">
        <f>SUM(E440:E442)</f>
        <v>2046</v>
      </c>
      <c r="F973" s="16">
        <f>SUM(F440:F442)</f>
        <v>6750</v>
      </c>
      <c r="G973" s="16">
        <f>SUM(G440:G442)</f>
        <v>6733</v>
      </c>
      <c r="H973" s="113">
        <f t="shared" si="134"/>
        <v>0.99748148148148152</v>
      </c>
      <c r="I973" s="17"/>
      <c r="J973" s="2"/>
      <c r="K973" s="12"/>
      <c r="L973" s="10"/>
      <c r="M973" s="10"/>
      <c r="N973" s="19"/>
      <c r="O973" s="26"/>
    </row>
    <row r="974" spans="1:15" s="3" customFormat="1" ht="11.4" customHeight="1" x14ac:dyDescent="0.2">
      <c r="A974" s="48"/>
      <c r="B974" s="48"/>
      <c r="C974" s="13" t="s">
        <v>45</v>
      </c>
      <c r="D974" s="14">
        <f t="shared" ref="D974" si="135">SUM(D965:D973)</f>
        <v>246459</v>
      </c>
      <c r="E974" s="14">
        <f t="shared" ref="E974:F974" si="136">SUM(E965:E973)</f>
        <v>53772</v>
      </c>
      <c r="F974" s="14">
        <f t="shared" si="136"/>
        <v>300231</v>
      </c>
      <c r="G974" s="14">
        <f t="shared" ref="G974" si="137">SUM(G965:G973)</f>
        <v>235320</v>
      </c>
      <c r="H974" s="113">
        <f t="shared" si="134"/>
        <v>0.78379647671293107</v>
      </c>
      <c r="I974" s="6"/>
      <c r="K974" s="6"/>
      <c r="L974" s="6"/>
      <c r="M974" s="6"/>
      <c r="N974" s="19"/>
      <c r="O974" s="26"/>
    </row>
    <row r="975" spans="1:15" s="3" customFormat="1" ht="11.4" customHeight="1" x14ac:dyDescent="0.2">
      <c r="A975" s="48"/>
      <c r="B975" s="48"/>
      <c r="C975" s="13"/>
      <c r="D975" s="14"/>
      <c r="E975" s="14"/>
      <c r="F975" s="14"/>
      <c r="G975" s="14"/>
      <c r="H975" s="113"/>
      <c r="I975" s="6"/>
      <c r="L975" s="2"/>
      <c r="N975" s="19"/>
      <c r="O975" s="26"/>
    </row>
    <row r="976" spans="1:15" s="3" customFormat="1" ht="11.4" customHeight="1" x14ac:dyDescent="0.2">
      <c r="A976" s="46"/>
      <c r="B976" s="46"/>
      <c r="C976" s="15" t="s">
        <v>21</v>
      </c>
      <c r="D976" s="16">
        <f>SUM(D250:D251,D258:D259,D282:D285,D312:D315,D480:D482)</f>
        <v>16192</v>
      </c>
      <c r="E976" s="16">
        <f t="shared" ref="E976:G976" si="138">SUM(E250:E251,E258:E259,E282:E285,E312:E315,E480:E482)</f>
        <v>75585</v>
      </c>
      <c r="F976" s="16">
        <f t="shared" si="138"/>
        <v>91777</v>
      </c>
      <c r="G976" s="16">
        <f t="shared" si="138"/>
        <v>16306</v>
      </c>
      <c r="H976" s="113">
        <f t="shared" si="134"/>
        <v>0.17766978654782789</v>
      </c>
      <c r="I976" s="17"/>
      <c r="J976" s="2"/>
      <c r="K976" s="6"/>
      <c r="L976" s="2"/>
      <c r="N976" s="19"/>
      <c r="O976" s="26"/>
    </row>
    <row r="977" spans="1:15" s="3" customFormat="1" ht="11.4" customHeight="1" x14ac:dyDescent="0.2">
      <c r="A977" s="46"/>
      <c r="B977" s="46"/>
      <c r="C977" s="15" t="s">
        <v>22</v>
      </c>
      <c r="D977" s="16">
        <f>SUM(D14:D16,D26:D27,D41:D43,D248:D249,D270:D272,D280:D281,D332:D333,D355:D356,D390:D392,D552:D553,D599:D600,D833:D834,)</f>
        <v>172558</v>
      </c>
      <c r="E977" s="16">
        <f>SUM(E14:E16,E26:E27,E41:E43,E248:E249,E270:E272,E280:E281,E332:E333,E355:E356,E390:E392,E552:E553,E599:E600,E833:E834,)</f>
        <v>-30271</v>
      </c>
      <c r="F977" s="16">
        <f>SUM(F14:F16,F26:F27,F41:F43,F248:F249,F270:F272,F280:F281,F332:F333,F355:F356,F390:F392,F552:F553,F599:F600,F833:F834,)</f>
        <v>142287</v>
      </c>
      <c r="G977" s="16">
        <f>SUM(G14:G16,G26:G27,G41:G43,G248:G249,G270:G272,G280:G281,G332:G333,G355:G356,G390:G392,G552:G553,G599:G600,G833:G834,)</f>
        <v>116607</v>
      </c>
      <c r="H977" s="113">
        <f t="shared" si="134"/>
        <v>0.81951970313521261</v>
      </c>
      <c r="I977" s="17"/>
      <c r="J977" s="2"/>
      <c r="K977" s="6"/>
      <c r="L977" s="17"/>
      <c r="M977" s="6"/>
      <c r="N977" s="19"/>
      <c r="O977" s="26"/>
    </row>
    <row r="978" spans="1:15" s="3" customFormat="1" ht="11.4" customHeight="1" x14ac:dyDescent="0.2">
      <c r="A978" s="46"/>
      <c r="B978" s="46"/>
      <c r="C978" s="7" t="s">
        <v>101</v>
      </c>
      <c r="D978" s="16">
        <f>SUM(D262)</f>
        <v>0</v>
      </c>
      <c r="E978" s="16">
        <f t="shared" ref="E978:G978" si="139">SUM(E262)</f>
        <v>102</v>
      </c>
      <c r="F978" s="16">
        <f t="shared" si="139"/>
        <v>102</v>
      </c>
      <c r="G978" s="16">
        <f t="shared" si="139"/>
        <v>102</v>
      </c>
      <c r="H978" s="113">
        <f t="shared" si="134"/>
        <v>1</v>
      </c>
      <c r="I978" s="17"/>
      <c r="J978" s="20"/>
      <c r="L978" s="2"/>
      <c r="N978" s="19"/>
      <c r="O978" s="26"/>
    </row>
    <row r="979" spans="1:15" s="3" customFormat="1" ht="11.4" customHeight="1" x14ac:dyDescent="0.2">
      <c r="A979" s="46"/>
      <c r="B979" s="46"/>
      <c r="C979" s="7" t="s">
        <v>102</v>
      </c>
      <c r="D979" s="16">
        <f>SUM(D273)</f>
        <v>0</v>
      </c>
      <c r="E979" s="16">
        <f t="shared" ref="E979:G979" si="140">SUM(E273)</f>
        <v>16</v>
      </c>
      <c r="F979" s="16">
        <f t="shared" si="140"/>
        <v>16</v>
      </c>
      <c r="G979" s="16">
        <f t="shared" si="140"/>
        <v>16</v>
      </c>
      <c r="H979" s="113">
        <f t="shared" si="134"/>
        <v>1</v>
      </c>
      <c r="I979" s="17"/>
      <c r="J979" s="20"/>
      <c r="L979" s="2"/>
      <c r="N979" s="19"/>
      <c r="O979" s="26"/>
    </row>
    <row r="980" spans="1:15" s="3" customFormat="1" ht="11.4" customHeight="1" x14ac:dyDescent="0.2">
      <c r="A980" s="46"/>
      <c r="B980" s="46"/>
      <c r="C980" s="15" t="s">
        <v>40</v>
      </c>
      <c r="D980" s="16">
        <f>SUM(D505)</f>
        <v>54936</v>
      </c>
      <c r="E980" s="16">
        <f>SUM(E505)</f>
        <v>4375</v>
      </c>
      <c r="F980" s="16">
        <f>SUM(F505)</f>
        <v>59311</v>
      </c>
      <c r="G980" s="16">
        <f>SUM(G505)</f>
        <v>0</v>
      </c>
      <c r="H980" s="113">
        <f t="shared" si="134"/>
        <v>0</v>
      </c>
      <c r="I980" s="17"/>
      <c r="J980" s="2"/>
      <c r="K980" s="6"/>
      <c r="L980" s="2"/>
      <c r="N980" s="19"/>
      <c r="O980" s="26"/>
    </row>
    <row r="981" spans="1:15" s="3" customFormat="1" ht="11.4" customHeight="1" x14ac:dyDescent="0.2">
      <c r="A981" s="46"/>
      <c r="B981" s="46"/>
      <c r="C981" s="15" t="s">
        <v>24</v>
      </c>
      <c r="D981" s="16"/>
      <c r="E981" s="16"/>
      <c r="F981" s="16"/>
      <c r="G981" s="16"/>
      <c r="H981" s="113"/>
      <c r="I981" s="17"/>
      <c r="J981" s="2"/>
      <c r="L981" s="2"/>
      <c r="N981" s="19"/>
      <c r="O981" s="26"/>
    </row>
    <row r="982" spans="1:15" s="3" customFormat="1" ht="11.4" customHeight="1" x14ac:dyDescent="0.2">
      <c r="A982" s="46"/>
      <c r="B982" s="46"/>
      <c r="C982" s="15" t="s">
        <v>41</v>
      </c>
      <c r="D982" s="16"/>
      <c r="E982" s="16"/>
      <c r="F982" s="16"/>
      <c r="G982" s="16"/>
      <c r="H982" s="113"/>
      <c r="I982" s="17"/>
      <c r="J982" s="2"/>
      <c r="L982" s="2"/>
      <c r="N982" s="19"/>
      <c r="O982" s="26"/>
    </row>
    <row r="983" spans="1:15" s="3" customFormat="1" ht="11.4" customHeight="1" x14ac:dyDescent="0.2">
      <c r="A983" s="48"/>
      <c r="B983" s="48"/>
      <c r="C983" s="13" t="s">
        <v>46</v>
      </c>
      <c r="D983" s="14">
        <f t="shared" ref="D983" si="141">SUM(D976:D982)</f>
        <v>243686</v>
      </c>
      <c r="E983" s="14">
        <f t="shared" ref="E983:F983" si="142">SUM(E976:E982)</f>
        <v>49807</v>
      </c>
      <c r="F983" s="14">
        <f t="shared" si="142"/>
        <v>293493</v>
      </c>
      <c r="G983" s="14">
        <f t="shared" ref="G983" si="143">SUM(G976:G982)</f>
        <v>133031</v>
      </c>
      <c r="H983" s="113">
        <f t="shared" si="134"/>
        <v>0.45326805068604703</v>
      </c>
      <c r="I983" s="6"/>
      <c r="K983" s="6"/>
      <c r="L983" s="6"/>
      <c r="M983" s="6"/>
      <c r="N983" s="19"/>
      <c r="O983" s="26"/>
    </row>
    <row r="984" spans="1:15" s="3" customFormat="1" ht="11.4" customHeight="1" x14ac:dyDescent="0.2">
      <c r="A984" s="48"/>
      <c r="B984" s="48"/>
      <c r="C984" s="15" t="s">
        <v>20</v>
      </c>
      <c r="D984" s="16"/>
      <c r="E984" s="16"/>
      <c r="F984" s="16"/>
      <c r="G984" s="16"/>
      <c r="H984" s="113"/>
      <c r="I984" s="17"/>
      <c r="J984" s="2"/>
      <c r="L984" s="2"/>
      <c r="N984" s="19"/>
      <c r="O984" s="26"/>
    </row>
    <row r="985" spans="1:15" s="3" customFormat="1" ht="11.4" customHeight="1" x14ac:dyDescent="0.2">
      <c r="A985" s="48"/>
      <c r="B985" s="48"/>
      <c r="C985" s="13" t="s">
        <v>47</v>
      </c>
      <c r="D985" s="14">
        <f t="shared" ref="D985:F985" si="144">SUM(D974,D983,D984)</f>
        <v>490145</v>
      </c>
      <c r="E985" s="14">
        <f t="shared" si="144"/>
        <v>103579</v>
      </c>
      <c r="F985" s="14">
        <f t="shared" si="144"/>
        <v>593724</v>
      </c>
      <c r="G985" s="14">
        <f t="shared" ref="G985" si="145">SUM(G974,G983,G984)</f>
        <v>368351</v>
      </c>
      <c r="H985" s="113">
        <f t="shared" si="134"/>
        <v>0.62040779890993125</v>
      </c>
      <c r="I985" s="6"/>
      <c r="K985" s="6"/>
      <c r="L985" s="6"/>
      <c r="M985" s="6"/>
      <c r="N985" s="19"/>
      <c r="O985" s="26"/>
    </row>
    <row r="986" spans="1:15" s="23" customFormat="1" ht="11.4" customHeight="1" x14ac:dyDescent="0.2">
      <c r="A986" s="56"/>
      <c r="B986" s="56"/>
      <c r="C986" s="24"/>
      <c r="D986" s="25"/>
      <c r="E986" s="25"/>
      <c r="F986" s="25"/>
      <c r="G986" s="25"/>
      <c r="H986" s="113"/>
      <c r="I986" s="91"/>
      <c r="J986" s="119"/>
      <c r="L986" s="119"/>
      <c r="N986" s="19"/>
      <c r="O986" s="26"/>
    </row>
    <row r="987" spans="1:15" s="3" customFormat="1" ht="11.4" customHeight="1" x14ac:dyDescent="0.2">
      <c r="A987" s="46"/>
      <c r="B987" s="46"/>
      <c r="C987" s="15" t="s">
        <v>27</v>
      </c>
      <c r="D987" s="16">
        <f>SUM(D93:D94,D163:D170,D806:D807,D814:D817)</f>
        <v>17421</v>
      </c>
      <c r="E987" s="16">
        <f>SUM(E93:E94,E163:E170,E806:E807,E814:E817)</f>
        <v>0</v>
      </c>
      <c r="F987" s="16">
        <f>SUM(F93:F94,F163:F170,F806:F807,F814:F817)</f>
        <v>17421</v>
      </c>
      <c r="G987" s="16">
        <f>SUM(G93:G94,G163:G170,G806:G807,G814:G817)</f>
        <v>18961</v>
      </c>
      <c r="H987" s="113">
        <f t="shared" si="134"/>
        <v>1.0883990586074279</v>
      </c>
      <c r="I987" s="17"/>
      <c r="J987" s="2"/>
      <c r="K987" s="6"/>
      <c r="L987" s="17"/>
      <c r="N987" s="19"/>
      <c r="O987" s="26"/>
    </row>
    <row r="988" spans="1:15" s="3" customFormat="1" ht="11.4" customHeight="1" x14ac:dyDescent="0.2">
      <c r="A988" s="46"/>
      <c r="B988" s="46"/>
      <c r="C988" s="15" t="s">
        <v>28</v>
      </c>
      <c r="D988" s="16">
        <f>SUM(D426)</f>
        <v>35000</v>
      </c>
      <c r="E988" s="16">
        <f>SUM(E426)</f>
        <v>-1951</v>
      </c>
      <c r="F988" s="16">
        <f>SUM(F426)</f>
        <v>33049</v>
      </c>
      <c r="G988" s="16">
        <f>SUM(G426)</f>
        <v>28919</v>
      </c>
      <c r="H988" s="113">
        <f t="shared" si="134"/>
        <v>0.87503404036430754</v>
      </c>
      <c r="I988" s="17"/>
      <c r="J988" s="2"/>
      <c r="K988" s="6"/>
      <c r="L988" s="2"/>
      <c r="N988" s="19"/>
      <c r="O988" s="26"/>
    </row>
    <row r="989" spans="1:15" s="3" customFormat="1" ht="11.4" customHeight="1" x14ac:dyDescent="0.2">
      <c r="A989" s="46"/>
      <c r="B989" s="46"/>
      <c r="C989" s="15" t="s">
        <v>71</v>
      </c>
      <c r="D989" s="16">
        <f>SUM(D428)</f>
        <v>32000</v>
      </c>
      <c r="E989" s="16">
        <f>SUM(E428)</f>
        <v>-3408</v>
      </c>
      <c r="F989" s="16">
        <f>SUM(F428)</f>
        <v>28592</v>
      </c>
      <c r="G989" s="16">
        <f>SUM(G428)</f>
        <v>27375</v>
      </c>
      <c r="H989" s="113">
        <f t="shared" si="134"/>
        <v>0.95743564633463907</v>
      </c>
      <c r="I989" s="17"/>
      <c r="J989" s="2"/>
      <c r="K989" s="6"/>
      <c r="L989" s="2"/>
      <c r="N989" s="19"/>
      <c r="O989" s="26"/>
    </row>
    <row r="990" spans="1:15" s="3" customFormat="1" ht="11.4" customHeight="1" x14ac:dyDescent="0.2">
      <c r="A990" s="46"/>
      <c r="B990" s="46"/>
      <c r="C990" s="15" t="s">
        <v>188</v>
      </c>
      <c r="D990" s="16">
        <f>SUM(D427)</f>
        <v>6300</v>
      </c>
      <c r="E990" s="16">
        <f>SUM(E427)</f>
        <v>807</v>
      </c>
      <c r="F990" s="16">
        <f>SUM(F427)</f>
        <v>7107</v>
      </c>
      <c r="G990" s="16">
        <f>SUM(G427)</f>
        <v>6334</v>
      </c>
      <c r="H990" s="113">
        <f t="shared" si="134"/>
        <v>0.89123399465315889</v>
      </c>
      <c r="I990" s="17"/>
      <c r="J990" s="2"/>
      <c r="K990" s="6"/>
      <c r="L990" s="2"/>
      <c r="N990" s="19"/>
      <c r="O990" s="26"/>
    </row>
    <row r="991" spans="1:15" s="3" customFormat="1" ht="11.4" customHeight="1" x14ac:dyDescent="0.2">
      <c r="A991" s="46"/>
      <c r="B991" s="46"/>
      <c r="C991" s="15" t="s">
        <v>72</v>
      </c>
      <c r="D991" s="16">
        <f>SUM(D430)</f>
        <v>0</v>
      </c>
      <c r="E991" s="16">
        <f>SUM(E430)</f>
        <v>14748</v>
      </c>
      <c r="F991" s="16">
        <f>SUM(F430)</f>
        <v>14748</v>
      </c>
      <c r="G991" s="16">
        <f>SUM(G430)</f>
        <v>14407</v>
      </c>
      <c r="H991" s="113">
        <f t="shared" si="134"/>
        <v>0.97687822077569841</v>
      </c>
      <c r="I991" s="17"/>
      <c r="J991" s="2"/>
      <c r="K991" s="6"/>
      <c r="L991" s="2"/>
      <c r="N991" s="19"/>
      <c r="O991" s="26"/>
    </row>
    <row r="992" spans="1:15" s="3" customFormat="1" ht="11.4" customHeight="1" x14ac:dyDescent="0.2">
      <c r="A992" s="46"/>
      <c r="B992" s="46"/>
      <c r="C992" s="15" t="s">
        <v>73</v>
      </c>
      <c r="D992" s="16">
        <f>SUM(D429)</f>
        <v>17000</v>
      </c>
      <c r="E992" s="16">
        <f>SUM(E429)</f>
        <v>16274</v>
      </c>
      <c r="F992" s="16">
        <f>SUM(F429)</f>
        <v>33274</v>
      </c>
      <c r="G992" s="16">
        <f>SUM(G429)</f>
        <v>31440</v>
      </c>
      <c r="H992" s="113">
        <f t="shared" si="134"/>
        <v>0.94488188976377951</v>
      </c>
      <c r="I992" s="17"/>
      <c r="J992" s="2"/>
      <c r="K992" s="6"/>
      <c r="L992" s="2"/>
      <c r="N992" s="19"/>
      <c r="O992" s="26"/>
    </row>
    <row r="993" spans="1:16" s="3" customFormat="1" ht="11.4" customHeight="1" x14ac:dyDescent="0.2">
      <c r="A993" s="46"/>
      <c r="B993" s="46"/>
      <c r="C993" s="15" t="s">
        <v>29</v>
      </c>
      <c r="D993" s="16">
        <f>SUM(D432:D433,)</f>
        <v>1300</v>
      </c>
      <c r="E993" s="16">
        <f>SUM(E432:E433,)</f>
        <v>4666</v>
      </c>
      <c r="F993" s="16">
        <f>SUM(F432:F433,)</f>
        <v>5966</v>
      </c>
      <c r="G993" s="16">
        <f>SUM(G432:G433,)</f>
        <v>3074</v>
      </c>
      <c r="H993" s="113">
        <f t="shared" si="134"/>
        <v>0.5152531009051291</v>
      </c>
      <c r="I993" s="17"/>
      <c r="J993" s="2"/>
      <c r="K993" s="6"/>
      <c r="L993" s="2"/>
      <c r="N993" s="19"/>
      <c r="O993" s="26"/>
    </row>
    <row r="994" spans="1:16" s="3" customFormat="1" ht="11.4" customHeight="1" x14ac:dyDescent="0.2">
      <c r="A994" s="46"/>
      <c r="B994" s="46"/>
      <c r="C994" s="15" t="s">
        <v>75</v>
      </c>
      <c r="D994" s="16">
        <f>SUM(D431)</f>
        <v>0</v>
      </c>
      <c r="E994" s="16">
        <f>SUM(E431)</f>
        <v>0</v>
      </c>
      <c r="F994" s="16">
        <f>SUM(F431)</f>
        <v>0</v>
      </c>
      <c r="G994" s="16">
        <f>SUM(G431)</f>
        <v>0</v>
      </c>
      <c r="H994" s="113"/>
      <c r="I994" s="17"/>
      <c r="J994" s="2"/>
      <c r="K994" s="6"/>
      <c r="L994" s="2"/>
      <c r="N994" s="19"/>
      <c r="O994" s="26"/>
    </row>
    <row r="995" spans="1:16" s="3" customFormat="1" ht="11.4" customHeight="1" x14ac:dyDescent="0.2">
      <c r="A995" s="46"/>
      <c r="B995" s="46"/>
      <c r="C995" s="15" t="s">
        <v>42</v>
      </c>
      <c r="D995" s="16"/>
      <c r="E995" s="16"/>
      <c r="F995" s="16"/>
      <c r="G995" s="16"/>
      <c r="H995" s="113"/>
      <c r="I995" s="17"/>
      <c r="J995" s="2"/>
      <c r="L995" s="2"/>
      <c r="N995" s="19"/>
      <c r="O995" s="26"/>
    </row>
    <row r="996" spans="1:16" s="3" customFormat="1" ht="11.4" customHeight="1" x14ac:dyDescent="0.2">
      <c r="A996" s="46"/>
      <c r="B996" s="46"/>
      <c r="C996" s="15" t="s">
        <v>657</v>
      </c>
      <c r="D996" s="16">
        <f>D171</f>
        <v>0</v>
      </c>
      <c r="E996" s="16">
        <f>E171</f>
        <v>0</v>
      </c>
      <c r="F996" s="16">
        <f>F171</f>
        <v>0</v>
      </c>
      <c r="G996" s="16">
        <f>G171</f>
        <v>0</v>
      </c>
      <c r="H996" s="113">
        <v>0</v>
      </c>
      <c r="I996" s="17"/>
      <c r="J996" s="2"/>
      <c r="K996" s="6"/>
      <c r="L996" s="2"/>
      <c r="N996" s="19"/>
      <c r="O996" s="26"/>
      <c r="P996" s="6"/>
    </row>
    <row r="997" spans="1:16" s="3" customFormat="1" ht="11.4" customHeight="1" x14ac:dyDescent="0.2">
      <c r="A997" s="46"/>
      <c r="B997" s="46"/>
      <c r="C997" s="15" t="s">
        <v>335</v>
      </c>
      <c r="D997" s="16">
        <f>SUM(D449:D465)</f>
        <v>41333</v>
      </c>
      <c r="E997" s="16">
        <f>SUM(E449:E465)</f>
        <v>20667</v>
      </c>
      <c r="F997" s="16">
        <f>SUM(F449:F465)</f>
        <v>62000</v>
      </c>
      <c r="G997" s="16">
        <f>SUM(G449:G465)</f>
        <v>62000</v>
      </c>
      <c r="H997" s="113">
        <f t="shared" si="134"/>
        <v>1</v>
      </c>
      <c r="I997" s="17"/>
      <c r="J997" s="2"/>
      <c r="K997" s="6"/>
      <c r="L997" s="2"/>
      <c r="N997" s="19"/>
      <c r="O997" s="26"/>
    </row>
    <row r="998" spans="1:16" s="3" customFormat="1" ht="11.4" customHeight="1" x14ac:dyDescent="0.2">
      <c r="A998" s="46"/>
      <c r="B998" s="46"/>
      <c r="C998" s="7" t="s">
        <v>530</v>
      </c>
      <c r="D998" s="16">
        <f>SUM(D113,D144,D162,D340,D380,D489:D490,D568,D645,D661,D726,D742)</f>
        <v>32401</v>
      </c>
      <c r="E998" s="16">
        <f>SUM(E113,E144,E162,E340,E380,E489:E490,E568,E645,E661,E726,E742)</f>
        <v>-3301</v>
      </c>
      <c r="F998" s="16">
        <f>SUM(F113,F144,F162,F340,F380,F489:F490,F568,F645,F661,F726,F742)</f>
        <v>29100</v>
      </c>
      <c r="G998" s="16">
        <f>SUM(G113,G144,G162,G340,G380,G489:G490,G568,G645,G661,G726,G742)</f>
        <v>23016</v>
      </c>
      <c r="H998" s="113">
        <f t="shared" si="134"/>
        <v>0.7909278350515464</v>
      </c>
      <c r="I998" s="17"/>
      <c r="J998" s="20"/>
      <c r="K998" s="6"/>
      <c r="L998" s="17"/>
      <c r="M998" s="6"/>
      <c r="N998" s="19"/>
      <c r="O998" s="26"/>
    </row>
    <row r="999" spans="1:16" s="3" customFormat="1" ht="11.4" customHeight="1" x14ac:dyDescent="0.2">
      <c r="A999" s="46"/>
      <c r="B999" s="46"/>
      <c r="C999" s="7" t="s">
        <v>531</v>
      </c>
      <c r="D999" s="16">
        <f>D174</f>
        <v>0</v>
      </c>
      <c r="E999" s="16">
        <f>E174</f>
        <v>0</v>
      </c>
      <c r="F999" s="16">
        <f>F174</f>
        <v>0</v>
      </c>
      <c r="G999" s="16">
        <f>G174</f>
        <v>101</v>
      </c>
      <c r="H999" s="113">
        <v>0</v>
      </c>
      <c r="I999" s="17"/>
      <c r="J999" s="20"/>
      <c r="L999" s="17"/>
      <c r="N999" s="19"/>
      <c r="O999" s="26"/>
    </row>
    <row r="1000" spans="1:16" s="3" customFormat="1" ht="11.4" customHeight="1" x14ac:dyDescent="0.2">
      <c r="A1000" s="46"/>
      <c r="B1000" s="46"/>
      <c r="C1000" s="15" t="s">
        <v>43</v>
      </c>
      <c r="D1000" s="16"/>
      <c r="E1000" s="16"/>
      <c r="F1000" s="16"/>
      <c r="G1000" s="16"/>
      <c r="H1000" s="113" t="s">
        <v>655</v>
      </c>
      <c r="I1000" s="17"/>
      <c r="J1000" s="2"/>
      <c r="L1000" s="2"/>
      <c r="N1000" s="19"/>
      <c r="O1000" s="26"/>
    </row>
    <row r="1001" spans="1:16" s="3" customFormat="1" ht="11.4" customHeight="1" x14ac:dyDescent="0.2">
      <c r="A1001" s="46"/>
      <c r="B1001" s="46"/>
      <c r="C1001" s="15" t="s">
        <v>97</v>
      </c>
      <c r="D1001" s="16"/>
      <c r="E1001" s="16"/>
      <c r="F1001" s="16"/>
      <c r="G1001" s="16"/>
      <c r="H1001" s="113"/>
      <c r="I1001" s="17"/>
      <c r="J1001" s="2"/>
      <c r="L1001" s="17"/>
      <c r="N1001" s="19"/>
      <c r="O1001" s="26"/>
    </row>
    <row r="1002" spans="1:16" s="3" customFormat="1" ht="11.4" customHeight="1" x14ac:dyDescent="0.2">
      <c r="A1002" s="46"/>
      <c r="B1002" s="46"/>
      <c r="C1002" s="15" t="s">
        <v>734</v>
      </c>
      <c r="D1002" s="16">
        <f>SUM(D466)</f>
        <v>0</v>
      </c>
      <c r="E1002" s="16">
        <f>SUM(E466)</f>
        <v>1677</v>
      </c>
      <c r="F1002" s="16">
        <f>SUM(F466)</f>
        <v>1677</v>
      </c>
      <c r="G1002" s="16">
        <f>SUM(G466)</f>
        <v>1677</v>
      </c>
      <c r="H1002" s="113"/>
      <c r="I1002" s="17"/>
      <c r="J1002" s="2"/>
      <c r="L1002" s="2"/>
      <c r="N1002" s="19"/>
      <c r="O1002" s="26"/>
    </row>
    <row r="1003" spans="1:16" s="3" customFormat="1" ht="11.4" customHeight="1" x14ac:dyDescent="0.2">
      <c r="A1003" s="48"/>
      <c r="B1003" s="48"/>
      <c r="C1003" s="13" t="s">
        <v>48</v>
      </c>
      <c r="D1003" s="14">
        <f t="shared" ref="D1003" si="146">SUM(D987:D1002)</f>
        <v>182755</v>
      </c>
      <c r="E1003" s="14">
        <f t="shared" ref="E1003:F1003" si="147">SUM(E987:E1002)</f>
        <v>50179</v>
      </c>
      <c r="F1003" s="14">
        <f t="shared" si="147"/>
        <v>232934</v>
      </c>
      <c r="G1003" s="14">
        <f t="shared" ref="G1003" si="148">SUM(G987:G1002)</f>
        <v>217304</v>
      </c>
      <c r="H1003" s="113">
        <f t="shared" si="134"/>
        <v>0.93289944791228419</v>
      </c>
      <c r="I1003" s="6"/>
      <c r="K1003" s="6"/>
      <c r="L1003" s="6"/>
      <c r="M1003" s="6"/>
      <c r="N1003" s="19"/>
      <c r="O1003" s="26"/>
    </row>
    <row r="1004" spans="1:16" s="3" customFormat="1" ht="11.4" customHeight="1" x14ac:dyDescent="0.2">
      <c r="A1004" s="46"/>
      <c r="B1004" s="46"/>
      <c r="C1004" s="15"/>
      <c r="D1004" s="16"/>
      <c r="E1004" s="16"/>
      <c r="F1004" s="16"/>
      <c r="G1004" s="16"/>
      <c r="H1004" s="113"/>
      <c r="I1004" s="17"/>
      <c r="J1004" s="2"/>
      <c r="L1004" s="2"/>
      <c r="N1004" s="19"/>
      <c r="O1004" s="26"/>
    </row>
    <row r="1005" spans="1:16" s="3" customFormat="1" ht="11.4" customHeight="1" x14ac:dyDescent="0.2">
      <c r="A1005" s="46"/>
      <c r="B1005" s="46"/>
      <c r="C1005" s="15" t="s">
        <v>34</v>
      </c>
      <c r="D1005" s="16">
        <f>D172+D173</f>
        <v>0</v>
      </c>
      <c r="E1005" s="16">
        <f>E172+E173</f>
        <v>0</v>
      </c>
      <c r="F1005" s="16">
        <f>F172+F173</f>
        <v>0</v>
      </c>
      <c r="G1005" s="16">
        <f>G172+G173</f>
        <v>1058</v>
      </c>
      <c r="H1005" s="113">
        <v>0</v>
      </c>
      <c r="I1005" s="17"/>
      <c r="J1005" s="2"/>
      <c r="L1005" s="17"/>
      <c r="N1005" s="19"/>
      <c r="O1005" s="26"/>
    </row>
    <row r="1006" spans="1:16" s="3" customFormat="1" ht="11.4" customHeight="1" x14ac:dyDescent="0.2">
      <c r="A1006" s="46"/>
      <c r="B1006" s="46"/>
      <c r="C1006" s="15" t="s">
        <v>11</v>
      </c>
      <c r="D1006" s="16"/>
      <c r="E1006" s="16"/>
      <c r="F1006" s="16"/>
      <c r="G1006" s="16"/>
      <c r="H1006" s="113"/>
      <c r="I1006" s="17"/>
      <c r="J1006" s="2"/>
      <c r="L1006" s="2"/>
      <c r="N1006" s="19"/>
      <c r="O1006" s="26"/>
    </row>
    <row r="1007" spans="1:16" s="3" customFormat="1" ht="11.4" customHeight="1" x14ac:dyDescent="0.2">
      <c r="A1007" s="46"/>
      <c r="B1007" s="46"/>
      <c r="C1007" s="15" t="s">
        <v>336</v>
      </c>
      <c r="D1007" s="16">
        <f>D473</f>
        <v>0</v>
      </c>
      <c r="E1007" s="16">
        <f>E473</f>
        <v>20000</v>
      </c>
      <c r="F1007" s="16">
        <f>F473</f>
        <v>20000</v>
      </c>
      <c r="G1007" s="16">
        <f>G473</f>
        <v>20000</v>
      </c>
      <c r="H1007" s="113">
        <f t="shared" si="134"/>
        <v>1</v>
      </c>
      <c r="I1007" s="17"/>
      <c r="J1007" s="2"/>
      <c r="L1007" s="2"/>
      <c r="N1007" s="19"/>
      <c r="O1007" s="26"/>
    </row>
    <row r="1008" spans="1:16" s="3" customFormat="1" ht="11.4" customHeight="1" x14ac:dyDescent="0.2">
      <c r="A1008" s="46"/>
      <c r="B1008" s="46"/>
      <c r="C1008" s="7" t="s">
        <v>532</v>
      </c>
      <c r="D1008" s="16">
        <f>SUM(D34,D294,D301,D322,D366)</f>
        <v>129195</v>
      </c>
      <c r="E1008" s="16">
        <f>SUM(E34,E294,E301,E322,E366)</f>
        <v>33400</v>
      </c>
      <c r="F1008" s="16">
        <f>SUM(F34,F294,F301,F322,F366)</f>
        <v>162595</v>
      </c>
      <c r="G1008" s="16">
        <f>SUM(G34,G294,G301,G322,G366)</f>
        <v>147114</v>
      </c>
      <c r="H1008" s="113">
        <f t="shared" si="134"/>
        <v>0.90478797010978196</v>
      </c>
      <c r="I1008" s="17"/>
      <c r="J1008" s="20"/>
      <c r="K1008" s="6"/>
      <c r="L1008" s="2"/>
      <c r="N1008" s="19"/>
      <c r="O1008" s="26"/>
    </row>
    <row r="1009" spans="1:15" s="3" customFormat="1" ht="11.4" customHeight="1" x14ac:dyDescent="0.2">
      <c r="A1009" s="46"/>
      <c r="B1009" s="46"/>
      <c r="C1009" s="7" t="s">
        <v>108</v>
      </c>
      <c r="D1009" s="16">
        <f>D373</f>
        <v>0</v>
      </c>
      <c r="E1009" s="16">
        <f>E373</f>
        <v>0</v>
      </c>
      <c r="F1009" s="16">
        <f>F373</f>
        <v>0</v>
      </c>
      <c r="G1009" s="16">
        <f>G373</f>
        <v>3500</v>
      </c>
      <c r="H1009" s="113">
        <v>0</v>
      </c>
      <c r="I1009" s="17"/>
      <c r="J1009" s="20"/>
      <c r="L1009" s="2"/>
      <c r="N1009" s="19"/>
      <c r="O1009" s="26"/>
    </row>
    <row r="1010" spans="1:15" s="3" customFormat="1" ht="11.4" customHeight="1" x14ac:dyDescent="0.2">
      <c r="A1010" s="46"/>
      <c r="B1010" s="46"/>
      <c r="C1010" s="15" t="s">
        <v>98</v>
      </c>
      <c r="D1010" s="16">
        <f>SUM(D575)</f>
        <v>85</v>
      </c>
      <c r="E1010" s="16">
        <f>SUM(E575)</f>
        <v>0</v>
      </c>
      <c r="F1010" s="16">
        <f>SUM(F575)</f>
        <v>85</v>
      </c>
      <c r="G1010" s="16">
        <f>SUM(G575)</f>
        <v>85</v>
      </c>
      <c r="H1010" s="113">
        <f t="shared" si="134"/>
        <v>1</v>
      </c>
      <c r="I1010" s="17"/>
      <c r="J1010" s="2"/>
      <c r="L1010" s="17"/>
      <c r="N1010" s="19"/>
      <c r="O1010" s="26"/>
    </row>
    <row r="1011" spans="1:15" s="3" customFormat="1" ht="11.4" customHeight="1" x14ac:dyDescent="0.2">
      <c r="A1011" s="46"/>
      <c r="B1011" s="46"/>
      <c r="C1011" s="15" t="s">
        <v>44</v>
      </c>
      <c r="D1011" s="16">
        <f>SUM(D175)</f>
        <v>178110</v>
      </c>
      <c r="E1011" s="16">
        <f>SUM(E175)</f>
        <v>0</v>
      </c>
      <c r="F1011" s="16">
        <f>SUM(F175)</f>
        <v>178110</v>
      </c>
      <c r="G1011" s="16">
        <f>SUM(G175)</f>
        <v>178110</v>
      </c>
      <c r="H1011" s="113">
        <f t="shared" si="134"/>
        <v>1</v>
      </c>
      <c r="I1011" s="17"/>
      <c r="J1011" s="2"/>
      <c r="K1011" s="6"/>
      <c r="L1011" s="2"/>
      <c r="N1011" s="19"/>
      <c r="O1011" s="26"/>
    </row>
    <row r="1012" spans="1:15" s="3" customFormat="1" ht="11.4" customHeight="1" x14ac:dyDescent="0.2">
      <c r="A1012" s="48"/>
      <c r="B1012" s="48"/>
      <c r="C1012" s="13" t="s">
        <v>49</v>
      </c>
      <c r="D1012" s="14">
        <f t="shared" ref="D1012" si="149">SUM(D1005:D1011)</f>
        <v>307390</v>
      </c>
      <c r="E1012" s="14">
        <f t="shared" ref="E1012:F1012" si="150">SUM(E1005:E1011)</f>
        <v>53400</v>
      </c>
      <c r="F1012" s="14">
        <f t="shared" si="150"/>
        <v>360790</v>
      </c>
      <c r="G1012" s="14">
        <f t="shared" ref="G1012" si="151">SUM(G1005:G1011)</f>
        <v>349867</v>
      </c>
      <c r="H1012" s="113">
        <f t="shared" si="134"/>
        <v>0.96972477064220186</v>
      </c>
      <c r="I1012" s="6"/>
      <c r="N1012" s="19"/>
      <c r="O1012" s="26"/>
    </row>
    <row r="1013" spans="1:15" s="2" customFormat="1" ht="11.4" customHeight="1" x14ac:dyDescent="0.2">
      <c r="A1013" s="46"/>
      <c r="B1013" s="46"/>
      <c r="C1013" s="15" t="s">
        <v>33</v>
      </c>
      <c r="D1013" s="16"/>
      <c r="E1013" s="16"/>
      <c r="F1013" s="16"/>
      <c r="G1013" s="16"/>
      <c r="H1013" s="113"/>
      <c r="I1013" s="17"/>
      <c r="N1013" s="19"/>
      <c r="O1013" s="26"/>
    </row>
    <row r="1014" spans="1:15" s="3" customFormat="1" ht="11.4" customHeight="1" x14ac:dyDescent="0.2">
      <c r="A1014" s="48"/>
      <c r="B1014" s="48"/>
      <c r="C1014" s="13" t="s">
        <v>50</v>
      </c>
      <c r="D1014" s="14">
        <f t="shared" ref="D1014:G1014" si="152">SUM(D1003,D1012,D1013)</f>
        <v>490145</v>
      </c>
      <c r="E1014" s="14">
        <f t="shared" si="152"/>
        <v>103579</v>
      </c>
      <c r="F1014" s="14">
        <f t="shared" si="152"/>
        <v>593724</v>
      </c>
      <c r="G1014" s="14">
        <f t="shared" si="152"/>
        <v>567171</v>
      </c>
      <c r="H1014" s="113">
        <f t="shared" ref="H1014" si="153">G1014/F1014</f>
        <v>0.95527719950684153</v>
      </c>
      <c r="I1014" s="6"/>
      <c r="K1014" s="6"/>
      <c r="L1014" s="6"/>
      <c r="M1014" s="6"/>
      <c r="N1014" s="19"/>
      <c r="O1014" s="26"/>
    </row>
    <row r="1015" spans="1:15" ht="11.4" customHeight="1" x14ac:dyDescent="0.2">
      <c r="O1015" s="26"/>
    </row>
    <row r="1016" spans="1:15" x14ac:dyDescent="0.2">
      <c r="C1016" s="68"/>
    </row>
    <row r="1017" spans="1:15" x14ac:dyDescent="0.2">
      <c r="C1017" s="68"/>
    </row>
    <row r="1018" spans="1:15" x14ac:dyDescent="0.2">
      <c r="C1018" s="68"/>
    </row>
    <row r="1019" spans="1:15" x14ac:dyDescent="0.2">
      <c r="C1019" s="68"/>
    </row>
  </sheetData>
  <dataConsolidate/>
  <mergeCells count="4">
    <mergeCell ref="A963:C963"/>
    <mergeCell ref="A4:H4"/>
    <mergeCell ref="A5:H5"/>
    <mergeCell ref="J963:L96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>
    <oddHeader>&amp;C&amp;F&amp;R&amp;P. oldal</oddHeader>
  </headerFooter>
  <colBreaks count="1" manualBreakCount="1">
    <brk id="9" max="10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I36"/>
  <sheetViews>
    <sheetView topLeftCell="A4" workbookViewId="0">
      <selection activeCell="N30" sqref="N30"/>
    </sheetView>
  </sheetViews>
  <sheetFormatPr defaultRowHeight="13.2" x14ac:dyDescent="0.25"/>
  <cols>
    <col min="3" max="3" width="26" bestFit="1" customWidth="1"/>
  </cols>
  <sheetData>
    <row r="4" spans="1:9" ht="29.4" x14ac:dyDescent="0.25">
      <c r="A4" s="44"/>
      <c r="B4" s="44"/>
      <c r="C4" s="1"/>
      <c r="D4" s="31" t="s">
        <v>599</v>
      </c>
      <c r="E4" s="31" t="s">
        <v>600</v>
      </c>
      <c r="F4" s="31" t="s">
        <v>601</v>
      </c>
      <c r="G4" s="31" t="s">
        <v>602</v>
      </c>
      <c r="H4" s="31" t="s">
        <v>603</v>
      </c>
      <c r="I4" s="90"/>
    </row>
    <row r="5" spans="1:9" x14ac:dyDescent="0.25">
      <c r="A5" s="44" t="s">
        <v>249</v>
      </c>
      <c r="B5" s="44"/>
      <c r="C5" s="1"/>
      <c r="D5" s="5"/>
      <c r="E5" s="5"/>
      <c r="F5" s="5"/>
      <c r="G5" s="5"/>
      <c r="H5" s="5"/>
      <c r="I5" s="5"/>
    </row>
    <row r="6" spans="1:9" x14ac:dyDescent="0.25">
      <c r="A6" s="44" t="s">
        <v>248</v>
      </c>
      <c r="B6" s="44"/>
      <c r="C6" s="1"/>
      <c r="D6" s="5"/>
      <c r="E6" s="5"/>
      <c r="F6" s="5"/>
      <c r="G6" s="5"/>
      <c r="H6" s="5"/>
      <c r="I6" s="5"/>
    </row>
    <row r="7" spans="1:9" x14ac:dyDescent="0.25">
      <c r="A7" s="45" t="s">
        <v>53</v>
      </c>
      <c r="B7" s="45"/>
      <c r="C7" s="1"/>
      <c r="D7" s="5"/>
      <c r="E7" s="5"/>
      <c r="F7" s="5"/>
      <c r="G7" s="5"/>
      <c r="H7" s="5"/>
      <c r="I7" s="5"/>
    </row>
    <row r="8" spans="1:9" x14ac:dyDescent="0.25">
      <c r="A8" s="47" t="s">
        <v>240</v>
      </c>
      <c r="B8" s="47" t="s">
        <v>240</v>
      </c>
      <c r="C8" s="8" t="s">
        <v>306</v>
      </c>
      <c r="D8" s="9">
        <v>1800</v>
      </c>
      <c r="E8" s="9"/>
      <c r="F8" s="9">
        <f>SUM(D8:E8)</f>
        <v>1800</v>
      </c>
      <c r="G8" s="9">
        <v>96</v>
      </c>
      <c r="H8" s="113">
        <f>G8/F8</f>
        <v>5.3333333333333337E-2</v>
      </c>
      <c r="I8" s="12" t="s">
        <v>351</v>
      </c>
    </row>
    <row r="9" spans="1:9" x14ac:dyDescent="0.25">
      <c r="A9" s="47" t="s">
        <v>240</v>
      </c>
      <c r="B9" s="47"/>
      <c r="C9" s="8" t="s">
        <v>682</v>
      </c>
      <c r="D9" s="9">
        <v>0</v>
      </c>
      <c r="E9" s="9"/>
      <c r="F9" s="9">
        <f>SUM(D9:E9)</f>
        <v>0</v>
      </c>
      <c r="G9" s="9">
        <v>971</v>
      </c>
      <c r="H9" s="113">
        <v>0</v>
      </c>
      <c r="I9" s="12"/>
    </row>
    <row r="10" spans="1:9" x14ac:dyDescent="0.25">
      <c r="A10" s="47" t="s">
        <v>354</v>
      </c>
      <c r="B10" s="47" t="s">
        <v>354</v>
      </c>
      <c r="C10" s="8" t="s">
        <v>90</v>
      </c>
      <c r="D10" s="9">
        <v>486</v>
      </c>
      <c r="E10" s="9"/>
      <c r="F10" s="9">
        <f t="shared" ref="F10:F13" si="0">SUM(D10:E10)</f>
        <v>486</v>
      </c>
      <c r="G10" s="9">
        <v>288</v>
      </c>
      <c r="H10" s="113">
        <f t="shared" ref="H10:H25" si="1">G10/F10</f>
        <v>0.59259259259259256</v>
      </c>
      <c r="I10" s="12" t="s">
        <v>351</v>
      </c>
    </row>
    <row r="11" spans="1:9" x14ac:dyDescent="0.25">
      <c r="A11" s="47" t="s">
        <v>471</v>
      </c>
      <c r="B11" s="47" t="s">
        <v>471</v>
      </c>
      <c r="C11" s="8" t="s">
        <v>540</v>
      </c>
      <c r="D11" s="9">
        <v>1032</v>
      </c>
      <c r="E11" s="9"/>
      <c r="F11" s="9">
        <f t="shared" si="0"/>
        <v>1032</v>
      </c>
      <c r="G11" s="9">
        <v>350</v>
      </c>
      <c r="H11" s="113">
        <f t="shared" si="1"/>
        <v>0.33914728682170542</v>
      </c>
      <c r="I11" s="12" t="s">
        <v>351</v>
      </c>
    </row>
    <row r="12" spans="1:9" x14ac:dyDescent="0.25">
      <c r="A12" s="47" t="s">
        <v>471</v>
      </c>
      <c r="B12" s="47"/>
      <c r="C12" s="8" t="s">
        <v>541</v>
      </c>
      <c r="D12" s="9">
        <v>700</v>
      </c>
      <c r="E12" s="9"/>
      <c r="F12" s="9">
        <f t="shared" si="0"/>
        <v>700</v>
      </c>
      <c r="G12" s="9">
        <v>700</v>
      </c>
      <c r="H12" s="113">
        <f t="shared" si="1"/>
        <v>1</v>
      </c>
      <c r="I12" s="12" t="s">
        <v>351</v>
      </c>
    </row>
    <row r="13" spans="1:9" x14ac:dyDescent="0.25">
      <c r="A13" s="47" t="s">
        <v>356</v>
      </c>
      <c r="B13" s="47" t="s">
        <v>356</v>
      </c>
      <c r="C13" s="8" t="s">
        <v>528</v>
      </c>
      <c r="D13" s="9">
        <v>468</v>
      </c>
      <c r="E13" s="9"/>
      <c r="F13" s="9">
        <f t="shared" si="0"/>
        <v>468</v>
      </c>
      <c r="G13" s="9">
        <v>189</v>
      </c>
      <c r="H13" s="113">
        <f t="shared" si="1"/>
        <v>0.40384615384615385</v>
      </c>
      <c r="I13" s="12" t="s">
        <v>351</v>
      </c>
    </row>
    <row r="14" spans="1:9" x14ac:dyDescent="0.25">
      <c r="A14" s="72"/>
      <c r="B14" s="72"/>
      <c r="C14" s="73" t="s">
        <v>86</v>
      </c>
      <c r="D14" s="74">
        <f>SUM(D8:D13)</f>
        <v>4486</v>
      </c>
      <c r="E14" s="74">
        <f>SUM(E8:E13)</f>
        <v>0</v>
      </c>
      <c r="F14" s="74">
        <f>SUM(F8:F13)</f>
        <v>4486</v>
      </c>
      <c r="G14" s="74">
        <f>SUM(G8:G13)</f>
        <v>2594</v>
      </c>
      <c r="H14" s="113">
        <f t="shared" si="1"/>
        <v>0.57824342398573336</v>
      </c>
      <c r="I14" s="19"/>
    </row>
    <row r="15" spans="1:9" x14ac:dyDescent="0.25">
      <c r="A15" s="55"/>
      <c r="B15" s="55"/>
      <c r="C15" s="18"/>
      <c r="D15" s="19"/>
      <c r="E15" s="19"/>
      <c r="F15" s="19"/>
      <c r="G15" s="19"/>
      <c r="H15" s="114"/>
      <c r="I15" s="19"/>
    </row>
    <row r="16" spans="1:9" x14ac:dyDescent="0.25">
      <c r="A16" s="55"/>
      <c r="B16" s="55"/>
      <c r="C16" s="18"/>
      <c r="D16" s="19"/>
      <c r="E16" s="19"/>
      <c r="F16" s="19"/>
      <c r="G16" s="19"/>
      <c r="H16" s="114"/>
      <c r="I16" s="19"/>
    </row>
    <row r="17" spans="1:9" x14ac:dyDescent="0.25">
      <c r="A17" s="44" t="s">
        <v>474</v>
      </c>
      <c r="B17" s="44"/>
      <c r="C17" s="1"/>
      <c r="D17" s="5"/>
      <c r="E17" s="5"/>
      <c r="F17" s="5"/>
      <c r="G17" s="5"/>
      <c r="H17" s="114"/>
      <c r="I17" s="5"/>
    </row>
    <row r="18" spans="1:9" x14ac:dyDescent="0.25">
      <c r="A18" s="57" t="s">
        <v>248</v>
      </c>
      <c r="B18" s="57"/>
      <c r="C18" s="58"/>
      <c r="D18" s="59"/>
      <c r="E18" s="59"/>
      <c r="F18" s="59"/>
      <c r="G18" s="59"/>
      <c r="H18" s="114"/>
      <c r="I18" s="59"/>
    </row>
    <row r="19" spans="1:9" x14ac:dyDescent="0.25">
      <c r="A19" s="45" t="s">
        <v>53</v>
      </c>
      <c r="B19" s="45"/>
      <c r="C19" s="1"/>
      <c r="D19" s="5"/>
      <c r="E19" s="5"/>
      <c r="F19" s="5"/>
      <c r="G19" s="5"/>
      <c r="H19" s="114"/>
      <c r="I19" s="5"/>
    </row>
    <row r="20" spans="1:9" x14ac:dyDescent="0.25">
      <c r="A20" s="47" t="s">
        <v>240</v>
      </c>
      <c r="B20" s="47" t="s">
        <v>240</v>
      </c>
      <c r="C20" s="8" t="s">
        <v>305</v>
      </c>
      <c r="D20" s="9">
        <v>4757</v>
      </c>
      <c r="E20" s="9"/>
      <c r="F20" s="9">
        <f t="shared" ref="F20:F22" si="2">SUM(D20:E20)</f>
        <v>4757</v>
      </c>
      <c r="G20" s="9"/>
      <c r="H20" s="113">
        <f t="shared" si="1"/>
        <v>0</v>
      </c>
      <c r="I20" s="12" t="s">
        <v>351</v>
      </c>
    </row>
    <row r="21" spans="1:9" x14ac:dyDescent="0.25">
      <c r="A21" s="47" t="s">
        <v>354</v>
      </c>
      <c r="B21" s="47" t="s">
        <v>354</v>
      </c>
      <c r="C21" s="8" t="s">
        <v>90</v>
      </c>
      <c r="D21" s="9">
        <v>2478</v>
      </c>
      <c r="E21" s="9"/>
      <c r="F21" s="9">
        <f t="shared" si="2"/>
        <v>2478</v>
      </c>
      <c r="G21" s="9"/>
      <c r="H21" s="113">
        <f t="shared" si="1"/>
        <v>0</v>
      </c>
      <c r="I21" s="12" t="s">
        <v>351</v>
      </c>
    </row>
    <row r="22" spans="1:9" x14ac:dyDescent="0.25">
      <c r="A22" s="47" t="s">
        <v>652</v>
      </c>
      <c r="B22" s="47"/>
      <c r="C22" s="8" t="s">
        <v>178</v>
      </c>
      <c r="D22" s="9">
        <v>0</v>
      </c>
      <c r="E22" s="9">
        <v>22379</v>
      </c>
      <c r="F22" s="9">
        <f t="shared" si="2"/>
        <v>22379</v>
      </c>
      <c r="G22" s="9">
        <v>22184</v>
      </c>
      <c r="H22" s="113">
        <v>0</v>
      </c>
      <c r="I22" s="12" t="s">
        <v>351</v>
      </c>
    </row>
    <row r="23" spans="1:9" x14ac:dyDescent="0.25">
      <c r="A23" s="46" t="s">
        <v>471</v>
      </c>
      <c r="B23" s="46" t="s">
        <v>471</v>
      </c>
      <c r="C23" s="8" t="s">
        <v>472</v>
      </c>
      <c r="D23" s="9">
        <v>97808</v>
      </c>
      <c r="E23" s="9"/>
      <c r="F23" s="9">
        <f>SUM(D23:E23)</f>
        <v>97808</v>
      </c>
      <c r="G23" s="9">
        <v>82163</v>
      </c>
      <c r="H23" s="113">
        <f t="shared" si="1"/>
        <v>0.84004375920170127</v>
      </c>
      <c r="I23" s="12" t="s">
        <v>351</v>
      </c>
    </row>
    <row r="24" spans="1:9" x14ac:dyDescent="0.25">
      <c r="A24" s="47" t="s">
        <v>356</v>
      </c>
      <c r="B24" s="47" t="s">
        <v>356</v>
      </c>
      <c r="C24" s="8" t="s">
        <v>133</v>
      </c>
      <c r="D24" s="9">
        <v>26409</v>
      </c>
      <c r="E24" s="9">
        <v>-22379</v>
      </c>
      <c r="F24" s="9">
        <f>SUM(D24:E24)</f>
        <v>4030</v>
      </c>
      <c r="G24" s="9"/>
      <c r="H24" s="113">
        <f t="shared" si="1"/>
        <v>0</v>
      </c>
      <c r="I24" s="12" t="s">
        <v>351</v>
      </c>
    </row>
    <row r="25" spans="1:9" x14ac:dyDescent="0.25">
      <c r="A25" s="48"/>
      <c r="B25" s="48"/>
      <c r="C25" s="13" t="s">
        <v>86</v>
      </c>
      <c r="D25" s="14">
        <f>SUM(D20:D24)</f>
        <v>131452</v>
      </c>
      <c r="E25" s="14">
        <f>SUM(E20:E24)</f>
        <v>0</v>
      </c>
      <c r="F25" s="14">
        <f>SUM(F20:F24)</f>
        <v>131452</v>
      </c>
      <c r="G25" s="14">
        <f>SUM(G20:G24)</f>
        <v>104347</v>
      </c>
      <c r="H25" s="113">
        <f t="shared" si="1"/>
        <v>0.79380306119343946</v>
      </c>
      <c r="I25" s="6"/>
    </row>
    <row r="27" spans="1:9" x14ac:dyDescent="0.25">
      <c r="A27" s="45"/>
      <c r="B27" s="45"/>
      <c r="C27" s="3"/>
      <c r="D27" s="6"/>
      <c r="E27" s="6"/>
      <c r="F27" s="6"/>
      <c r="G27" s="6"/>
      <c r="H27" s="114"/>
      <c r="I27" s="6"/>
    </row>
    <row r="28" spans="1:9" x14ac:dyDescent="0.25">
      <c r="A28" s="44" t="s">
        <v>524</v>
      </c>
      <c r="B28" s="44"/>
      <c r="C28" s="1"/>
      <c r="D28" s="5"/>
      <c r="E28" s="5"/>
      <c r="F28" s="5"/>
      <c r="G28" s="5"/>
      <c r="H28" s="114"/>
      <c r="I28" s="5"/>
    </row>
    <row r="29" spans="1:9" x14ac:dyDescent="0.25">
      <c r="A29" s="44" t="s">
        <v>248</v>
      </c>
      <c r="B29" s="44"/>
      <c r="C29" s="44"/>
      <c r="D29" s="44"/>
      <c r="E29" s="44"/>
      <c r="F29" s="44"/>
      <c r="G29" s="44"/>
      <c r="H29" s="114"/>
      <c r="I29" s="44"/>
    </row>
    <row r="30" spans="1:9" x14ac:dyDescent="0.25">
      <c r="A30" s="45" t="s">
        <v>53</v>
      </c>
      <c r="B30" s="45"/>
      <c r="C30" s="3"/>
      <c r="D30" s="6"/>
      <c r="E30" s="6"/>
      <c r="F30" s="6"/>
      <c r="G30" s="6"/>
      <c r="H30" s="114"/>
      <c r="I30" s="6"/>
    </row>
    <row r="31" spans="1:9" x14ac:dyDescent="0.25">
      <c r="A31" s="47" t="s">
        <v>238</v>
      </c>
      <c r="B31" s="47" t="s">
        <v>238</v>
      </c>
      <c r="C31" s="8" t="s">
        <v>21</v>
      </c>
      <c r="D31" s="9">
        <v>10750</v>
      </c>
      <c r="E31" s="9">
        <v>14</v>
      </c>
      <c r="F31" s="9">
        <f t="shared" ref="F31:F35" si="3">SUM(D31:E31)</f>
        <v>10764</v>
      </c>
      <c r="G31" s="9">
        <v>10764</v>
      </c>
      <c r="H31" s="113">
        <f t="shared" ref="H31:H36" si="4">G31/F31</f>
        <v>1</v>
      </c>
      <c r="I31" s="12" t="s">
        <v>351</v>
      </c>
    </row>
    <row r="32" spans="1:9" x14ac:dyDescent="0.25">
      <c r="A32" s="47" t="s">
        <v>355</v>
      </c>
      <c r="B32" s="47" t="s">
        <v>355</v>
      </c>
      <c r="C32" s="8" t="s">
        <v>132</v>
      </c>
      <c r="D32" s="9">
        <v>2902</v>
      </c>
      <c r="E32" s="9"/>
      <c r="F32" s="9">
        <f t="shared" si="3"/>
        <v>2902</v>
      </c>
      <c r="G32" s="9">
        <v>2856</v>
      </c>
      <c r="H32" s="113">
        <f t="shared" si="4"/>
        <v>0.98414886285320469</v>
      </c>
      <c r="I32" s="12" t="s">
        <v>351</v>
      </c>
    </row>
    <row r="33" spans="1:9" x14ac:dyDescent="0.25">
      <c r="A33" s="47" t="s">
        <v>533</v>
      </c>
      <c r="B33" s="47" t="s">
        <v>240</v>
      </c>
      <c r="C33" s="8" t="s">
        <v>542</v>
      </c>
      <c r="D33" s="9">
        <v>430</v>
      </c>
      <c r="E33" s="9"/>
      <c r="F33" s="9">
        <f t="shared" si="3"/>
        <v>430</v>
      </c>
      <c r="G33" s="9">
        <v>290</v>
      </c>
      <c r="H33" s="113">
        <f t="shared" si="4"/>
        <v>0.67441860465116277</v>
      </c>
      <c r="I33" s="12" t="s">
        <v>351</v>
      </c>
    </row>
    <row r="34" spans="1:9" x14ac:dyDescent="0.25">
      <c r="A34" s="47" t="s">
        <v>354</v>
      </c>
      <c r="B34" s="47" t="s">
        <v>354</v>
      </c>
      <c r="C34" s="8" t="s">
        <v>90</v>
      </c>
      <c r="D34" s="9">
        <v>4</v>
      </c>
      <c r="E34" s="9"/>
      <c r="F34" s="9">
        <f t="shared" si="3"/>
        <v>4</v>
      </c>
      <c r="G34" s="9">
        <v>78</v>
      </c>
      <c r="H34" s="113">
        <f t="shared" si="4"/>
        <v>19.5</v>
      </c>
      <c r="I34" s="12" t="s">
        <v>351</v>
      </c>
    </row>
    <row r="35" spans="1:9" x14ac:dyDescent="0.25">
      <c r="A35" s="47" t="s">
        <v>688</v>
      </c>
      <c r="B35" s="47"/>
      <c r="C35" s="8" t="s">
        <v>689</v>
      </c>
      <c r="D35" s="9">
        <v>0</v>
      </c>
      <c r="E35" s="9">
        <v>102</v>
      </c>
      <c r="F35" s="9">
        <f t="shared" si="3"/>
        <v>102</v>
      </c>
      <c r="G35" s="9">
        <v>102</v>
      </c>
      <c r="H35" s="113">
        <v>0</v>
      </c>
      <c r="I35" s="12" t="s">
        <v>351</v>
      </c>
    </row>
    <row r="36" spans="1:9" x14ac:dyDescent="0.25">
      <c r="A36" s="48"/>
      <c r="B36" s="48"/>
      <c r="C36" s="13" t="s">
        <v>54</v>
      </c>
      <c r="D36" s="14">
        <f t="shared" ref="D36:F36" si="5">SUM(D31:D35)</f>
        <v>14086</v>
      </c>
      <c r="E36" s="14">
        <f t="shared" si="5"/>
        <v>116</v>
      </c>
      <c r="F36" s="14">
        <f t="shared" si="5"/>
        <v>14202</v>
      </c>
      <c r="G36" s="14">
        <f>SUM(G31:G35)</f>
        <v>14090</v>
      </c>
      <c r="H36" s="113">
        <f t="shared" si="4"/>
        <v>0.99211378679059292</v>
      </c>
      <c r="I3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Önk.össz.szakf.</vt:lpstr>
      <vt:lpstr>Összesítő önk.mindössz.</vt:lpstr>
      <vt:lpstr>Önkormányzat</vt:lpstr>
      <vt:lpstr>Munka1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Gyöngyi Németh</cp:lastModifiedBy>
  <cp:lastPrinted>2022-02-23T08:22:25Z</cp:lastPrinted>
  <dcterms:created xsi:type="dcterms:W3CDTF">2005-12-20T14:18:14Z</dcterms:created>
  <dcterms:modified xsi:type="dcterms:W3CDTF">2022-03-29T08:04:36Z</dcterms:modified>
</cp:coreProperties>
</file>