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1.xml" ContentType="application/vnd.ms-excel.person+xml"/>
  <Override PartName="/xl/persons/person0.xml" ContentType="application/vnd.ms-excel.person+xml"/>
  <Override PartName="/xl/persons/person2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D726B147-1A53-4720-9DB4-E0F0AD445A6F}" xr6:coauthVersionLast="47" xr6:coauthVersionMax="47" xr10:uidLastSave="{00000000-0000-0000-0000-000000000000}"/>
  <bookViews>
    <workbookView xWindow="-108" yWindow="-108" windowWidth="23256" windowHeight="12576" tabRatio="959" activeTab="2" xr2:uid="{00000000-000D-0000-FFFF-FFFF00000000}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Önk.össz.szakf.!$A$1:$K$50</definedName>
    <definedName name="_xlnm.Print_Area" localSheetId="2">Önkormányzat!$A$1:$I$1019</definedName>
    <definedName name="_xlnm.Print_Area" localSheetId="1">'Összesítő önk.mindössz.'!$A$1:$G$61</definedName>
  </definedNames>
  <calcPr calcId="191029"/>
</workbook>
</file>

<file path=xl/calcChain.xml><?xml version="1.0" encoding="utf-8"?>
<calcChain xmlns="http://schemas.openxmlformats.org/spreadsheetml/2006/main">
  <c r="F10" i="12" l="1"/>
  <c r="J310" i="1"/>
  <c r="H972" i="1" l="1"/>
  <c r="E1011" i="1"/>
  <c r="G1011" i="1"/>
  <c r="H1011" i="1"/>
  <c r="D1011" i="1"/>
  <c r="E980" i="1"/>
  <c r="G980" i="1"/>
  <c r="F19" i="24" s="1"/>
  <c r="I980" i="1"/>
  <c r="D980" i="1"/>
  <c r="E979" i="1"/>
  <c r="G979" i="1"/>
  <c r="F18" i="24" s="1"/>
  <c r="D979" i="1"/>
  <c r="E970" i="1"/>
  <c r="G970" i="1"/>
  <c r="F9" i="24" s="1"/>
  <c r="D970" i="1"/>
  <c r="F12" i="24"/>
  <c r="G12" i="24"/>
  <c r="F20" i="24"/>
  <c r="G20" i="24"/>
  <c r="F24" i="24"/>
  <c r="G24" i="24"/>
  <c r="F25" i="24"/>
  <c r="G25" i="24"/>
  <c r="F26" i="24"/>
  <c r="G26" i="24"/>
  <c r="F39" i="24"/>
  <c r="G39" i="24"/>
  <c r="F40" i="24"/>
  <c r="G40" i="24"/>
  <c r="F44" i="24"/>
  <c r="G44" i="24"/>
  <c r="F45" i="24"/>
  <c r="G45" i="24"/>
  <c r="F51" i="24"/>
  <c r="G51" i="24"/>
  <c r="F53" i="24"/>
  <c r="G53" i="24"/>
  <c r="F56" i="24"/>
  <c r="G56" i="24"/>
  <c r="H21" i="12" l="1"/>
  <c r="J12" i="12"/>
  <c r="J27" i="12"/>
  <c r="E12" i="12"/>
  <c r="F25" i="1"/>
  <c r="F317" i="1"/>
  <c r="F316" i="1"/>
  <c r="F452" i="1"/>
  <c r="F19" i="1"/>
  <c r="F18" i="1"/>
  <c r="F435" i="1"/>
  <c r="F335" i="1"/>
  <c r="G341" i="1"/>
  <c r="E21" i="12" s="1"/>
  <c r="E341" i="1"/>
  <c r="C21" i="12" s="1"/>
  <c r="D341" i="1"/>
  <c r="B21" i="12" s="1"/>
  <c r="F340" i="1"/>
  <c r="F339" i="1"/>
  <c r="F338" i="1"/>
  <c r="F337" i="1"/>
  <c r="F336" i="1"/>
  <c r="F334" i="1"/>
  <c r="H328" i="1"/>
  <c r="K21" i="12" s="1"/>
  <c r="G328" i="1"/>
  <c r="J21" i="12" s="1"/>
  <c r="E328" i="1"/>
  <c r="D328" i="1"/>
  <c r="G21" i="12" s="1"/>
  <c r="F327" i="1"/>
  <c r="F328" i="1" s="1"/>
  <c r="I21" i="12" s="1"/>
  <c r="F885" i="1"/>
  <c r="F233" i="1"/>
  <c r="E968" i="1"/>
  <c r="G968" i="1"/>
  <c r="F7" i="24" s="1"/>
  <c r="D968" i="1"/>
  <c r="F232" i="1"/>
  <c r="F341" i="1" l="1"/>
  <c r="D21" i="12" s="1"/>
  <c r="H341" i="1"/>
  <c r="F21" i="12" s="1"/>
  <c r="F760" i="1" l="1"/>
  <c r="F706" i="1"/>
  <c r="E1012" i="1"/>
  <c r="G1012" i="1"/>
  <c r="F52" i="24" s="1"/>
  <c r="H1012" i="1"/>
  <c r="G52" i="24" s="1"/>
  <c r="D1012" i="1"/>
  <c r="K80" i="1"/>
  <c r="G861" i="1"/>
  <c r="J47" i="12" s="1"/>
  <c r="H861" i="1"/>
  <c r="K47" i="12" s="1"/>
  <c r="G990" i="1"/>
  <c r="F30" i="24" s="1"/>
  <c r="H990" i="1"/>
  <c r="G30" i="24" s="1"/>
  <c r="G969" i="1"/>
  <c r="F8" i="24" s="1"/>
  <c r="G971" i="1"/>
  <c r="F10" i="24" s="1"/>
  <c r="G972" i="1"/>
  <c r="F11" i="24" s="1"/>
  <c r="G11" i="24"/>
  <c r="G974" i="1"/>
  <c r="F13" i="24" s="1"/>
  <c r="H974" i="1"/>
  <c r="G13" i="24" s="1"/>
  <c r="G975" i="1"/>
  <c r="F15" i="24" s="1"/>
  <c r="H975" i="1"/>
  <c r="G15" i="24" s="1"/>
  <c r="G976" i="1"/>
  <c r="F16" i="24" s="1"/>
  <c r="H976" i="1"/>
  <c r="G16" i="24" s="1"/>
  <c r="G982" i="1"/>
  <c r="F21" i="24" s="1"/>
  <c r="H982" i="1"/>
  <c r="G21" i="24" s="1"/>
  <c r="G983" i="1"/>
  <c r="F22" i="24" s="1"/>
  <c r="H983" i="1"/>
  <c r="G22" i="24" s="1"/>
  <c r="G991" i="1"/>
  <c r="F31" i="24" s="1"/>
  <c r="H991" i="1"/>
  <c r="G31" i="24" s="1"/>
  <c r="G992" i="1"/>
  <c r="F32" i="24" s="1"/>
  <c r="H992" i="1"/>
  <c r="G32" i="24" s="1"/>
  <c r="G993" i="1"/>
  <c r="F33" i="24" s="1"/>
  <c r="H993" i="1"/>
  <c r="G33" i="24" s="1"/>
  <c r="G994" i="1"/>
  <c r="F34" i="24" s="1"/>
  <c r="H994" i="1"/>
  <c r="G34" i="24" s="1"/>
  <c r="G995" i="1"/>
  <c r="F35" i="24" s="1"/>
  <c r="H995" i="1"/>
  <c r="G35" i="24" s="1"/>
  <c r="G996" i="1"/>
  <c r="F36" i="24" s="1"/>
  <c r="H996" i="1"/>
  <c r="G36" i="24" s="1"/>
  <c r="G997" i="1"/>
  <c r="F38" i="24" s="1"/>
  <c r="H997" i="1"/>
  <c r="G38" i="24" s="1"/>
  <c r="G1000" i="1"/>
  <c r="F41" i="24" s="1"/>
  <c r="H1000" i="1"/>
  <c r="G41" i="24" s="1"/>
  <c r="G1001" i="1"/>
  <c r="F42" i="24" s="1"/>
  <c r="G1002" i="1"/>
  <c r="F43" i="24" s="1"/>
  <c r="H1002" i="1"/>
  <c r="G43" i="24" s="1"/>
  <c r="G1005" i="1"/>
  <c r="F46" i="24" s="1"/>
  <c r="H1005" i="1"/>
  <c r="G46" i="24" s="1"/>
  <c r="G1008" i="1"/>
  <c r="F48" i="24" s="1"/>
  <c r="H1008" i="1"/>
  <c r="G48" i="24" s="1"/>
  <c r="G1009" i="1"/>
  <c r="F49" i="24" s="1"/>
  <c r="H1009" i="1"/>
  <c r="G49" i="24" s="1"/>
  <c r="G1010" i="1"/>
  <c r="F50" i="24" s="1"/>
  <c r="H1010" i="1"/>
  <c r="G50" i="24" s="1"/>
  <c r="G1014" i="1"/>
  <c r="F54" i="24" s="1"/>
  <c r="H1014" i="1"/>
  <c r="G54" i="24" s="1"/>
  <c r="G918" i="1"/>
  <c r="E49" i="12" s="1"/>
  <c r="H918" i="1"/>
  <c r="F49" i="12" s="1"/>
  <c r="G870" i="1"/>
  <c r="E48" i="12" s="1"/>
  <c r="H870" i="1"/>
  <c r="F48" i="12" s="1"/>
  <c r="G851" i="1"/>
  <c r="J46" i="12" s="1"/>
  <c r="H851" i="1"/>
  <c r="K46" i="12" s="1"/>
  <c r="G843" i="1"/>
  <c r="E45" i="12" s="1"/>
  <c r="H843" i="1"/>
  <c r="F45" i="12" s="1"/>
  <c r="G831" i="1"/>
  <c r="E44" i="12" s="1"/>
  <c r="H831" i="1"/>
  <c r="F44" i="12" s="1"/>
  <c r="G799" i="1"/>
  <c r="E43" i="12" s="1"/>
  <c r="H799" i="1"/>
  <c r="F43" i="12" s="1"/>
  <c r="G791" i="1"/>
  <c r="J43" i="12" s="1"/>
  <c r="H791" i="1"/>
  <c r="K43" i="12" s="1"/>
  <c r="G784" i="1"/>
  <c r="J42" i="12" s="1"/>
  <c r="H784" i="1"/>
  <c r="K42" i="12" s="1"/>
  <c r="G777" i="1"/>
  <c r="E42" i="12" s="1"/>
  <c r="H777" i="1"/>
  <c r="F42" i="12" s="1"/>
  <c r="G767" i="1"/>
  <c r="E41" i="12" s="1"/>
  <c r="H767" i="1"/>
  <c r="F41" i="12" s="1"/>
  <c r="G739" i="1"/>
  <c r="E40" i="12" s="1"/>
  <c r="H739" i="1"/>
  <c r="F40" i="12" s="1"/>
  <c r="G708" i="1"/>
  <c r="E39" i="12" s="1"/>
  <c r="H708" i="1"/>
  <c r="F39" i="12" s="1"/>
  <c r="G699" i="1"/>
  <c r="J38" i="12" s="1"/>
  <c r="H699" i="1"/>
  <c r="K38" i="12" s="1"/>
  <c r="G693" i="1"/>
  <c r="E38" i="12" s="1"/>
  <c r="H693" i="1"/>
  <c r="F38" i="12" s="1"/>
  <c r="G651" i="1"/>
  <c r="E37" i="12" s="1"/>
  <c r="H651" i="1"/>
  <c r="F37" i="12" s="1"/>
  <c r="G631" i="1"/>
  <c r="G623" i="1"/>
  <c r="H623" i="1"/>
  <c r="G615" i="1"/>
  <c r="H615" i="1"/>
  <c r="G596" i="1"/>
  <c r="E35" i="12" s="1"/>
  <c r="H596" i="1"/>
  <c r="F35" i="12" s="1"/>
  <c r="G584" i="1"/>
  <c r="E34" i="12" s="1"/>
  <c r="H584" i="1"/>
  <c r="F34" i="12" s="1"/>
  <c r="G575" i="1"/>
  <c r="E33" i="12" s="1"/>
  <c r="H575" i="1"/>
  <c r="F33" i="12" s="1"/>
  <c r="G567" i="1"/>
  <c r="J32" i="12" s="1"/>
  <c r="H567" i="1"/>
  <c r="K32" i="12" s="1"/>
  <c r="G559" i="1"/>
  <c r="E30" i="12" s="1"/>
  <c r="H559" i="1"/>
  <c r="F30" i="12" s="1"/>
  <c r="G550" i="1"/>
  <c r="H550" i="1"/>
  <c r="G543" i="1"/>
  <c r="J31" i="12" s="1"/>
  <c r="H543" i="1"/>
  <c r="K31" i="12" s="1"/>
  <c r="G517" i="1"/>
  <c r="E31" i="12" s="1"/>
  <c r="H517" i="1"/>
  <c r="F31" i="12" s="1"/>
  <c r="G508" i="1"/>
  <c r="J19" i="12" s="1"/>
  <c r="H508" i="1"/>
  <c r="K19" i="12" s="1"/>
  <c r="G494" i="1"/>
  <c r="E18" i="12" s="1"/>
  <c r="H494" i="1"/>
  <c r="F18" i="12" s="1"/>
  <c r="G484" i="1"/>
  <c r="E17" i="12" s="1"/>
  <c r="H484" i="1"/>
  <c r="F17" i="12" s="1"/>
  <c r="G476" i="1"/>
  <c r="E29" i="12" s="1"/>
  <c r="H476" i="1"/>
  <c r="F29" i="12" s="1"/>
  <c r="G466" i="1"/>
  <c r="J29" i="12" s="1"/>
  <c r="H466" i="1"/>
  <c r="K29" i="12" s="1"/>
  <c r="G459" i="1"/>
  <c r="E28" i="12" s="1"/>
  <c r="G445" i="1"/>
  <c r="J28" i="12" s="1"/>
  <c r="H445" i="1"/>
  <c r="K28" i="12" s="1"/>
  <c r="G437" i="1"/>
  <c r="H437" i="1"/>
  <c r="G431" i="1"/>
  <c r="H431" i="1"/>
  <c r="G428" i="1"/>
  <c r="H428" i="1"/>
  <c r="G424" i="1"/>
  <c r="H424" i="1"/>
  <c r="G422" i="1"/>
  <c r="H422" i="1"/>
  <c r="G408" i="1"/>
  <c r="E26" i="12" s="1"/>
  <c r="H408" i="1"/>
  <c r="F26" i="12" s="1"/>
  <c r="G396" i="1"/>
  <c r="E25" i="12" s="1"/>
  <c r="H396" i="1"/>
  <c r="F25" i="12" s="1"/>
  <c r="G382" i="1"/>
  <c r="E24" i="12" s="1"/>
  <c r="H382" i="1"/>
  <c r="F24" i="12" s="1"/>
  <c r="G369" i="1"/>
  <c r="E23" i="12" s="1"/>
  <c r="H369" i="1"/>
  <c r="F23" i="12" s="1"/>
  <c r="G355" i="1"/>
  <c r="E22" i="12" s="1"/>
  <c r="H355" i="1"/>
  <c r="F22" i="12" s="1"/>
  <c r="G321" i="1"/>
  <c r="E20" i="12" s="1"/>
  <c r="G222" i="1"/>
  <c r="J20" i="12" s="1"/>
  <c r="H222" i="1"/>
  <c r="K20" i="12" s="1"/>
  <c r="G201" i="1"/>
  <c r="J16" i="12" s="1"/>
  <c r="H201" i="1"/>
  <c r="K16" i="12" s="1"/>
  <c r="G194" i="1"/>
  <c r="E15" i="12" s="1"/>
  <c r="H194" i="1"/>
  <c r="F15" i="12" s="1"/>
  <c r="F186" i="1"/>
  <c r="G187" i="1"/>
  <c r="E14" i="12" s="1"/>
  <c r="H187" i="1"/>
  <c r="F14" i="12" s="1"/>
  <c r="G177" i="1"/>
  <c r="J14" i="12" s="1"/>
  <c r="H177" i="1"/>
  <c r="K14" i="12" s="1"/>
  <c r="G170" i="1"/>
  <c r="E13" i="12" s="1"/>
  <c r="G159" i="1"/>
  <c r="J13" i="12" s="1"/>
  <c r="G152" i="1"/>
  <c r="E11" i="12" s="1"/>
  <c r="G141" i="1"/>
  <c r="E10" i="12" s="1"/>
  <c r="G129" i="1"/>
  <c r="J8" i="12" s="1"/>
  <c r="H129" i="1"/>
  <c r="K8" i="12" s="1"/>
  <c r="G122" i="1"/>
  <c r="E9" i="12" s="1"/>
  <c r="H122" i="1"/>
  <c r="F9" i="12" s="1"/>
  <c r="G89" i="1"/>
  <c r="H89" i="1"/>
  <c r="G81" i="1"/>
  <c r="H81" i="1"/>
  <c r="G42" i="1"/>
  <c r="J7" i="12" s="1"/>
  <c r="H42" i="1"/>
  <c r="K7" i="12" s="1"/>
  <c r="G35" i="1"/>
  <c r="E7" i="12" s="1"/>
  <c r="H35" i="1"/>
  <c r="F7" i="12" s="1"/>
  <c r="G27" i="1"/>
  <c r="E6" i="12" s="1"/>
  <c r="H27" i="1"/>
  <c r="F6" i="12" s="1"/>
  <c r="F23" i="1"/>
  <c r="F22" i="1"/>
  <c r="E976" i="1"/>
  <c r="D976" i="1"/>
  <c r="E550" i="1"/>
  <c r="D550" i="1"/>
  <c r="F550" i="1"/>
  <c r="H631" i="1"/>
  <c r="H415" i="1"/>
  <c r="K27" i="12" s="1"/>
  <c r="H105" i="1"/>
  <c r="K12" i="12" s="1"/>
  <c r="H97" i="1"/>
  <c r="F12" i="12" s="1"/>
  <c r="E36" i="12" l="1"/>
  <c r="F37" i="24"/>
  <c r="F17" i="24"/>
  <c r="J50" i="12"/>
  <c r="F23" i="24"/>
  <c r="F8" i="12"/>
  <c r="E8" i="12"/>
  <c r="E50" i="12" s="1"/>
  <c r="F36" i="12"/>
  <c r="G37" i="24"/>
  <c r="G1015" i="1"/>
  <c r="F55" i="24" s="1"/>
  <c r="H438" i="1"/>
  <c r="F27" i="12" s="1"/>
  <c r="G438" i="1"/>
  <c r="E27" i="12" s="1"/>
  <c r="G986" i="1"/>
  <c r="H1015" i="1"/>
  <c r="G55" i="24" s="1"/>
  <c r="G977" i="1"/>
  <c r="G1006" i="1"/>
  <c r="F47" i="24" s="1"/>
  <c r="E494" i="1"/>
  <c r="D494" i="1"/>
  <c r="F490" i="1"/>
  <c r="E396" i="1"/>
  <c r="D396" i="1"/>
  <c r="F395" i="1"/>
  <c r="F389" i="1"/>
  <c r="F255" i="1"/>
  <c r="F237" i="1"/>
  <c r="F215" i="1"/>
  <c r="F24" i="1"/>
  <c r="F17" i="1"/>
  <c r="G1017" i="1" l="1"/>
  <c r="F57" i="24" s="1"/>
  <c r="G988" i="1"/>
  <c r="F27" i="24" s="1"/>
  <c r="F908" i="1"/>
  <c r="E651" i="1" l="1"/>
  <c r="D651" i="1"/>
  <c r="F645" i="1"/>
  <c r="F644" i="1"/>
  <c r="F643" i="1"/>
  <c r="E1000" i="1"/>
  <c r="D1000" i="1"/>
  <c r="F541" i="1"/>
  <c r="E990" i="1"/>
  <c r="D990" i="1"/>
  <c r="E222" i="1"/>
  <c r="D222" i="1"/>
  <c r="F207" i="1"/>
  <c r="F915" i="1" l="1"/>
  <c r="F690" i="1"/>
  <c r="E476" i="1"/>
  <c r="D476" i="1"/>
  <c r="F474" i="1"/>
  <c r="F475" i="1"/>
  <c r="F263" i="1"/>
  <c r="F314" i="1" l="1"/>
  <c r="F312" i="1"/>
  <c r="F54" i="1"/>
  <c r="E982" i="1" l="1"/>
  <c r="D982" i="1"/>
  <c r="E355" i="1"/>
  <c r="D355" i="1"/>
  <c r="F354" i="1"/>
  <c r="F982" i="1" s="1"/>
  <c r="F136" i="1"/>
  <c r="F137" i="1"/>
  <c r="F16" i="1"/>
  <c r="E996" i="1" l="1"/>
  <c r="D996" i="1"/>
  <c r="E997" i="1"/>
  <c r="D997" i="1"/>
  <c r="E1001" i="1" l="1"/>
  <c r="D1001" i="1"/>
  <c r="E969" i="1"/>
  <c r="D969" i="1"/>
  <c r="E799" i="1"/>
  <c r="C43" i="12" s="1"/>
  <c r="D799" i="1"/>
  <c r="B43" i="12" s="1"/>
  <c r="F798" i="1"/>
  <c r="F797" i="1"/>
  <c r="E791" i="1"/>
  <c r="H43" i="12" s="1"/>
  <c r="D791" i="1"/>
  <c r="G43" i="12" s="1"/>
  <c r="F790" i="1"/>
  <c r="F791" i="1" s="1"/>
  <c r="I43" i="12" s="1"/>
  <c r="C29" i="12"/>
  <c r="B29" i="12"/>
  <c r="F473" i="1"/>
  <c r="F472" i="1"/>
  <c r="E466" i="1"/>
  <c r="H29" i="12" s="1"/>
  <c r="D466" i="1"/>
  <c r="G29" i="12" s="1"/>
  <c r="F465" i="1"/>
  <c r="F466" i="1" s="1"/>
  <c r="I29" i="12" s="1"/>
  <c r="E459" i="1"/>
  <c r="C28" i="12" s="1"/>
  <c r="D459" i="1"/>
  <c r="B28" i="12" s="1"/>
  <c r="F458" i="1"/>
  <c r="H458" i="1" s="1"/>
  <c r="F457" i="1"/>
  <c r="H457" i="1" s="1"/>
  <c r="F456" i="1"/>
  <c r="H456" i="1" s="1"/>
  <c r="F455" i="1"/>
  <c r="H455" i="1" s="1"/>
  <c r="F454" i="1"/>
  <c r="H454" i="1" s="1"/>
  <c r="H980" i="1" s="1"/>
  <c r="F453" i="1"/>
  <c r="H453" i="1" s="1"/>
  <c r="F451" i="1"/>
  <c r="H451" i="1" s="1"/>
  <c r="F482" i="1"/>
  <c r="F483" i="1"/>
  <c r="D484" i="1"/>
  <c r="E484" i="1"/>
  <c r="H979" i="1" l="1"/>
  <c r="G18" i="24" s="1"/>
  <c r="G19" i="24"/>
  <c r="H459" i="1"/>
  <c r="F28" i="12" s="1"/>
  <c r="F476" i="1"/>
  <c r="D29" i="12" s="1"/>
  <c r="F799" i="1"/>
  <c r="D43" i="12" s="1"/>
  <c r="F484" i="1"/>
  <c r="F459" i="1"/>
  <c r="D28" i="12" s="1"/>
  <c r="G23" i="24" l="1"/>
  <c r="H986" i="1"/>
  <c r="F506" i="1"/>
  <c r="F997" i="1" s="1"/>
  <c r="F393" i="1"/>
  <c r="F755" i="1" l="1"/>
  <c r="F540" i="1"/>
  <c r="F538" i="1"/>
  <c r="F115" i="1"/>
  <c r="F116" i="1"/>
  <c r="F13" i="1"/>
  <c r="F404" i="1" l="1"/>
  <c r="F405" i="1"/>
  <c r="F378" i="1"/>
  <c r="E187" i="1"/>
  <c r="D187" i="1"/>
  <c r="F184" i="1"/>
  <c r="F185" i="1"/>
  <c r="E445" i="1" l="1"/>
  <c r="H28" i="12" s="1"/>
  <c r="D445" i="1"/>
  <c r="G28" i="12" s="1"/>
  <c r="F444" i="1"/>
  <c r="F445" i="1" s="1"/>
  <c r="I28" i="12" s="1"/>
  <c r="F394" i="1"/>
  <c r="F391" i="1"/>
  <c r="F390" i="1"/>
  <c r="E1008" i="1"/>
  <c r="F1009" i="1"/>
  <c r="F1010" i="1"/>
  <c r="D1008" i="1"/>
  <c r="F218" i="1"/>
  <c r="F1008" i="1" s="1"/>
  <c r="F216" i="1"/>
  <c r="E177" i="1"/>
  <c r="H14" i="12" s="1"/>
  <c r="D177" i="1"/>
  <c r="G14" i="12" s="1"/>
  <c r="F176" i="1"/>
  <c r="F177" i="1" s="1"/>
  <c r="I14" i="12" s="1"/>
  <c r="E201" i="1" l="1"/>
  <c r="H16" i="12" s="1"/>
  <c r="D201" i="1"/>
  <c r="G16" i="12" s="1"/>
  <c r="F200" i="1"/>
  <c r="E194" i="1"/>
  <c r="C15" i="12" s="1"/>
  <c r="D194" i="1"/>
  <c r="B15" i="12" s="1"/>
  <c r="F193" i="1"/>
  <c r="F194" i="1" s="1"/>
  <c r="D15" i="12" s="1"/>
  <c r="C14" i="12"/>
  <c r="B14" i="12"/>
  <c r="F183" i="1"/>
  <c r="F187" i="1" s="1"/>
  <c r="F201" i="1" l="1"/>
  <c r="I16" i="12" s="1"/>
  <c r="D14" i="12"/>
  <c r="F536" i="1" l="1"/>
  <c r="F282" i="1"/>
  <c r="F75" i="1"/>
  <c r="E27" i="1"/>
  <c r="D27" i="1"/>
  <c r="F12" i="1"/>
  <c r="F11" i="1"/>
  <c r="F21" i="1"/>
  <c r="F26" i="1"/>
  <c r="D543" i="1" l="1"/>
  <c r="C51" i="24" l="1"/>
  <c r="C42" i="24"/>
  <c r="C19" i="24"/>
  <c r="C9" i="24"/>
  <c r="C8" i="24"/>
  <c r="C7" i="24"/>
  <c r="F433" i="1"/>
  <c r="F434" i="1"/>
  <c r="F436" i="1"/>
  <c r="C56" i="24"/>
  <c r="C49" i="24"/>
  <c r="C45" i="24"/>
  <c r="C44" i="24"/>
  <c r="C39" i="24"/>
  <c r="C26" i="24"/>
  <c r="C25" i="24"/>
  <c r="C24" i="24"/>
  <c r="C21" i="24"/>
  <c r="C12" i="24"/>
  <c r="D1014" i="1"/>
  <c r="C54" i="24" s="1"/>
  <c r="C53" i="24"/>
  <c r="C52" i="24"/>
  <c r="C50" i="24"/>
  <c r="C48" i="24"/>
  <c r="D1005" i="1"/>
  <c r="C46" i="24" s="1"/>
  <c r="D1002" i="1"/>
  <c r="C43" i="24" s="1"/>
  <c r="C41" i="24"/>
  <c r="C40" i="24"/>
  <c r="C38" i="24"/>
  <c r="C36" i="24"/>
  <c r="D995" i="1"/>
  <c r="C35" i="24" s="1"/>
  <c r="D994" i="1"/>
  <c r="C34" i="24" s="1"/>
  <c r="D993" i="1"/>
  <c r="C33" i="24" s="1"/>
  <c r="D992" i="1"/>
  <c r="C32" i="24" s="1"/>
  <c r="D991" i="1"/>
  <c r="C31" i="24" s="1"/>
  <c r="D983" i="1"/>
  <c r="C22" i="24" s="1"/>
  <c r="C20" i="24"/>
  <c r="C16" i="24"/>
  <c r="D975" i="1"/>
  <c r="C15" i="24" s="1"/>
  <c r="D974" i="1"/>
  <c r="C13" i="24" s="1"/>
  <c r="D972" i="1"/>
  <c r="C11" i="24" s="1"/>
  <c r="D971" i="1"/>
  <c r="C10" i="24" s="1"/>
  <c r="D918" i="1"/>
  <c r="B49" i="12" s="1"/>
  <c r="D870" i="1"/>
  <c r="B48" i="12" s="1"/>
  <c r="D861" i="1"/>
  <c r="G47" i="12" s="1"/>
  <c r="D851" i="1"/>
  <c r="G46" i="12" s="1"/>
  <c r="D843" i="1"/>
  <c r="B45" i="12" s="1"/>
  <c r="D831" i="1"/>
  <c r="B44" i="12" s="1"/>
  <c r="D784" i="1"/>
  <c r="G42" i="12" s="1"/>
  <c r="D777" i="1"/>
  <c r="B42" i="12" s="1"/>
  <c r="D767" i="1"/>
  <c r="B41" i="12" s="1"/>
  <c r="D739" i="1"/>
  <c r="B40" i="12" s="1"/>
  <c r="D708" i="1"/>
  <c r="B39" i="12" s="1"/>
  <c r="D699" i="1"/>
  <c r="G38" i="12" s="1"/>
  <c r="D693" i="1"/>
  <c r="B38" i="12" s="1"/>
  <c r="B37" i="12"/>
  <c r="D631" i="1"/>
  <c r="D623" i="1"/>
  <c r="D615" i="1"/>
  <c r="D596" i="1"/>
  <c r="B35" i="12" s="1"/>
  <c r="D584" i="1"/>
  <c r="B34" i="12" s="1"/>
  <c r="D575" i="1"/>
  <c r="B33" i="12" s="1"/>
  <c r="D567" i="1"/>
  <c r="G32" i="12" s="1"/>
  <c r="D559" i="1"/>
  <c r="B30" i="12" s="1"/>
  <c r="G31" i="12"/>
  <c r="D517" i="1"/>
  <c r="B31" i="12" s="1"/>
  <c r="D508" i="1"/>
  <c r="G19" i="12" s="1"/>
  <c r="B18" i="12"/>
  <c r="B17" i="12"/>
  <c r="D437" i="1"/>
  <c r="D431" i="1"/>
  <c r="D428" i="1"/>
  <c r="D424" i="1"/>
  <c r="D422" i="1"/>
  <c r="D415" i="1"/>
  <c r="G27" i="12" s="1"/>
  <c r="D408" i="1"/>
  <c r="B26" i="12" s="1"/>
  <c r="B25" i="12"/>
  <c r="D382" i="1"/>
  <c r="B24" i="12" s="1"/>
  <c r="D369" i="1"/>
  <c r="B23" i="12" s="1"/>
  <c r="B22" i="12"/>
  <c r="D321" i="1"/>
  <c r="B20" i="12" s="1"/>
  <c r="G20" i="12"/>
  <c r="D170" i="1"/>
  <c r="B13" i="12" s="1"/>
  <c r="D159" i="1"/>
  <c r="G13" i="12" s="1"/>
  <c r="D152" i="1"/>
  <c r="B11" i="12" s="1"/>
  <c r="D141" i="1"/>
  <c r="B10" i="12" s="1"/>
  <c r="D129" i="1"/>
  <c r="G8" i="12" s="1"/>
  <c r="D122" i="1"/>
  <c r="B9" i="12" s="1"/>
  <c r="D105" i="1"/>
  <c r="G12" i="12" s="1"/>
  <c r="D97" i="1"/>
  <c r="B12" i="12" s="1"/>
  <c r="D89" i="1"/>
  <c r="D81" i="1"/>
  <c r="D42" i="1"/>
  <c r="G7" i="12" s="1"/>
  <c r="D35" i="1"/>
  <c r="B7" i="12" s="1"/>
  <c r="B6" i="12"/>
  <c r="F818" i="1"/>
  <c r="F819" i="1"/>
  <c r="F259" i="1"/>
  <c r="B8" i="12" l="1"/>
  <c r="B36" i="12"/>
  <c r="G50" i="12"/>
  <c r="C37" i="24"/>
  <c r="D438" i="1"/>
  <c r="B27" i="12" s="1"/>
  <c r="D977" i="1"/>
  <c r="D986" i="1"/>
  <c r="D1006" i="1"/>
  <c r="C18" i="24"/>
  <c r="C23" i="24" s="1"/>
  <c r="C17" i="24"/>
  <c r="D1015" i="1"/>
  <c r="C55" i="24" s="1"/>
  <c r="C30" i="24"/>
  <c r="F221" i="1"/>
  <c r="F15" i="1"/>
  <c r="D988" i="1" l="1"/>
  <c r="C27" i="24" s="1"/>
  <c r="B50" i="12"/>
  <c r="G54" i="12" s="1"/>
  <c r="D1017" i="1"/>
  <c r="C57" i="24" s="1"/>
  <c r="C47" i="24"/>
  <c r="F664" i="1"/>
  <c r="E428" i="1"/>
  <c r="E424" i="1"/>
  <c r="E422" i="1"/>
  <c r="F421" i="1"/>
  <c r="F423" i="1"/>
  <c r="F425" i="1"/>
  <c r="F426" i="1"/>
  <c r="E431" i="1"/>
  <c r="E437" i="1"/>
  <c r="F427" i="1"/>
  <c r="F429" i="1"/>
  <c r="F430" i="1"/>
  <c r="F424" i="1" l="1"/>
  <c r="F422" i="1"/>
  <c r="F428" i="1"/>
  <c r="E438" i="1"/>
  <c r="C27" i="12" s="1"/>
  <c r="F431" i="1"/>
  <c r="F236" i="1"/>
  <c r="F235" i="1"/>
  <c r="F56" i="1"/>
  <c r="F306" i="1"/>
  <c r="F287" i="1"/>
  <c r="F302" i="1"/>
  <c r="F14" i="1"/>
  <c r="F432" i="1"/>
  <c r="F365" i="1"/>
  <c r="F315" i="1"/>
  <c r="F437" i="1" l="1"/>
  <c r="F230" i="1"/>
  <c r="F229" i="1"/>
  <c r="E567" i="1"/>
  <c r="F565" i="1"/>
  <c r="F566" i="1"/>
  <c r="F438" i="1" l="1"/>
  <c r="D27" i="12" l="1"/>
  <c r="H20" i="12"/>
  <c r="C22" i="12"/>
  <c r="F348" i="1" l="1"/>
  <c r="F349" i="1"/>
  <c r="F350" i="1"/>
  <c r="F351" i="1"/>
  <c r="E559" i="1"/>
  <c r="C30" i="12" s="1"/>
  <c r="F558" i="1"/>
  <c r="F557" i="1"/>
  <c r="F556" i="1"/>
  <c r="F559" i="1" l="1"/>
  <c r="D30" i="12" s="1"/>
  <c r="E971" i="1" l="1"/>
  <c r="E623" i="1"/>
  <c r="F622" i="1"/>
  <c r="F884" i="1"/>
  <c r="F662" i="1"/>
  <c r="F607" i="1"/>
  <c r="F604" i="1"/>
  <c r="C25" i="12"/>
  <c r="F392" i="1"/>
  <c r="F388" i="1"/>
  <c r="E382" i="1"/>
  <c r="C24" i="12" s="1"/>
  <c r="F381" i="1"/>
  <c r="F380" i="1"/>
  <c r="F379" i="1"/>
  <c r="F377" i="1"/>
  <c r="F376" i="1"/>
  <c r="F396" i="1" l="1"/>
  <c r="D25" i="12" s="1"/>
  <c r="F382" i="1"/>
  <c r="D24" i="12" s="1"/>
  <c r="F367" i="1" l="1"/>
  <c r="F361" i="1"/>
  <c r="F362" i="1"/>
  <c r="F363" i="1"/>
  <c r="E369" i="1"/>
  <c r="C23" i="12" s="1"/>
  <c r="F368" i="1"/>
  <c r="F366" i="1"/>
  <c r="F364" i="1"/>
  <c r="F76" i="1"/>
  <c r="F369" i="1" l="1"/>
  <c r="D23" i="12" l="1"/>
  <c r="F891" i="1"/>
  <c r="F253" i="1"/>
  <c r="E415" i="1" l="1"/>
  <c r="H27" i="12" s="1"/>
  <c r="F414" i="1"/>
  <c r="F1012" i="1" s="1"/>
  <c r="F415" i="1" l="1"/>
  <c r="I27" i="12" s="1"/>
  <c r="F49" i="1"/>
  <c r="E861" i="1" l="1"/>
  <c r="H47" i="12" s="1"/>
  <c r="E408" i="1"/>
  <c r="C26" i="12" s="1"/>
  <c r="F407" i="1"/>
  <c r="F406" i="1"/>
  <c r="F403" i="1"/>
  <c r="F402" i="1"/>
  <c r="F408" i="1" l="1"/>
  <c r="D26" i="12" s="1"/>
  <c r="F77" i="1"/>
  <c r="F33" i="1"/>
  <c r="F533" i="1" l="1"/>
  <c r="F532" i="1"/>
  <c r="F104" i="1" l="1"/>
  <c r="F95" i="1"/>
  <c r="F96" i="1"/>
  <c r="F103" i="1"/>
  <c r="E105" i="1"/>
  <c r="H12" i="12" s="1"/>
  <c r="E97" i="1"/>
  <c r="C12" i="12" s="1"/>
  <c r="F105" i="1" l="1"/>
  <c r="I12" i="12" s="1"/>
  <c r="F97" i="1"/>
  <c r="D12" i="12" s="1"/>
  <c r="E784" i="1"/>
  <c r="H42" i="12" s="1"/>
  <c r="F783" i="1"/>
  <c r="E777" i="1"/>
  <c r="C42" i="12" s="1"/>
  <c r="F776" i="1"/>
  <c r="F775" i="1"/>
  <c r="F774" i="1"/>
  <c r="F773" i="1"/>
  <c r="F614" i="1"/>
  <c r="F613" i="1"/>
  <c r="E1002" i="1"/>
  <c r="F219" i="1"/>
  <c r="F214" i="1"/>
  <c r="F211" i="1"/>
  <c r="F67" i="1"/>
  <c r="F1002" i="1" l="1"/>
  <c r="F784" i="1"/>
  <c r="F777" i="1"/>
  <c r="E974" i="1"/>
  <c r="F646" i="1"/>
  <c r="F647" i="1"/>
  <c r="F648" i="1"/>
  <c r="F649" i="1"/>
  <c r="F650" i="1"/>
  <c r="F603" i="1"/>
  <c r="F605" i="1"/>
  <c r="F606" i="1"/>
  <c r="F608" i="1"/>
  <c r="F609" i="1"/>
  <c r="F610" i="1"/>
  <c r="F611" i="1"/>
  <c r="F612" i="1"/>
  <c r="F591" i="1"/>
  <c r="F592" i="1"/>
  <c r="F593" i="1"/>
  <c r="F594" i="1"/>
  <c r="F595" i="1"/>
  <c r="F582" i="1"/>
  <c r="F583" i="1"/>
  <c r="F574" i="1"/>
  <c r="F525" i="1"/>
  <c r="F526" i="1"/>
  <c r="F527" i="1"/>
  <c r="F528" i="1"/>
  <c r="F529" i="1"/>
  <c r="F531" i="1"/>
  <c r="F534" i="1"/>
  <c r="F535" i="1"/>
  <c r="F537" i="1"/>
  <c r="F539" i="1"/>
  <c r="F542" i="1"/>
  <c r="F515" i="1"/>
  <c r="F516" i="1"/>
  <c r="F501" i="1"/>
  <c r="F502" i="1"/>
  <c r="F503" i="1"/>
  <c r="F504" i="1"/>
  <c r="F505" i="1"/>
  <c r="F507" i="1"/>
  <c r="F492" i="1"/>
  <c r="F493" i="1"/>
  <c r="F352" i="1"/>
  <c r="F353" i="1"/>
  <c r="F303" i="1"/>
  <c r="F304" i="1"/>
  <c r="F288" i="1"/>
  <c r="F305" i="1"/>
  <c r="F308" i="1"/>
  <c r="F309" i="1"/>
  <c r="F310" i="1"/>
  <c r="F311" i="1"/>
  <c r="F313" i="1"/>
  <c r="F318" i="1"/>
  <c r="F319" i="1"/>
  <c r="F320" i="1"/>
  <c r="F231" i="1"/>
  <c r="F234" i="1"/>
  <c r="F238" i="1"/>
  <c r="F254" i="1"/>
  <c r="F256" i="1"/>
  <c r="F257" i="1"/>
  <c r="F258" i="1"/>
  <c r="F260" i="1"/>
  <c r="F261" i="1"/>
  <c r="F262" i="1"/>
  <c r="F264" i="1"/>
  <c r="F265" i="1"/>
  <c r="F266" i="1"/>
  <c r="F267" i="1"/>
  <c r="F268" i="1"/>
  <c r="F269" i="1"/>
  <c r="F270" i="1"/>
  <c r="F273" i="1"/>
  <c r="F274" i="1"/>
  <c r="F275" i="1"/>
  <c r="F276" i="1"/>
  <c r="F277" i="1"/>
  <c r="F278" i="1"/>
  <c r="F279" i="1"/>
  <c r="F281" i="1"/>
  <c r="F289" i="1"/>
  <c r="F290" i="1"/>
  <c r="F291" i="1"/>
  <c r="F292" i="1"/>
  <c r="F271" i="1"/>
  <c r="F272" i="1"/>
  <c r="F293" i="1"/>
  <c r="F294" i="1"/>
  <c r="F295" i="1"/>
  <c r="F296" i="1"/>
  <c r="F297" i="1"/>
  <c r="F283" i="1"/>
  <c r="F284" i="1"/>
  <c r="F298" i="1"/>
  <c r="F299" i="1"/>
  <c r="F300" i="1"/>
  <c r="F301" i="1"/>
  <c r="F285" i="1"/>
  <c r="F280" i="1"/>
  <c r="F286" i="1"/>
  <c r="F208" i="1"/>
  <c r="F209" i="1"/>
  <c r="F210" i="1"/>
  <c r="F212" i="1"/>
  <c r="F213" i="1"/>
  <c r="F217" i="1"/>
  <c r="F166" i="1"/>
  <c r="H166" i="1" s="1"/>
  <c r="H969" i="1" s="1"/>
  <c r="G8" i="24" s="1"/>
  <c r="F167" i="1"/>
  <c r="F168" i="1"/>
  <c r="F169" i="1"/>
  <c r="F117" i="1"/>
  <c r="F118" i="1"/>
  <c r="F119" i="1"/>
  <c r="F120" i="1"/>
  <c r="F121" i="1"/>
  <c r="F20" i="1"/>
  <c r="E767" i="1"/>
  <c r="C41" i="12" s="1"/>
  <c r="E972" i="1"/>
  <c r="F766" i="1"/>
  <c r="F765" i="1"/>
  <c r="F764" i="1"/>
  <c r="F763" i="1"/>
  <c r="F762" i="1"/>
  <c r="F761" i="1"/>
  <c r="F759" i="1"/>
  <c r="F758" i="1"/>
  <c r="F757" i="1"/>
  <c r="F756" i="1"/>
  <c r="F754" i="1"/>
  <c r="F753" i="1"/>
  <c r="F752" i="1"/>
  <c r="F751" i="1"/>
  <c r="F750" i="1"/>
  <c r="F749" i="1"/>
  <c r="F748" i="1"/>
  <c r="F747" i="1"/>
  <c r="F979" i="1" l="1"/>
  <c r="H258" i="1"/>
  <c r="H257" i="1"/>
  <c r="H321" i="1" s="1"/>
  <c r="F20" i="12" s="1"/>
  <c r="H169" i="1"/>
  <c r="H167" i="1"/>
  <c r="H168" i="1"/>
  <c r="F651" i="1"/>
  <c r="F222" i="1"/>
  <c r="F355" i="1"/>
  <c r="F996" i="1"/>
  <c r="D42" i="12"/>
  <c r="I42" i="12"/>
  <c r="F27" i="1"/>
  <c r="F567" i="1"/>
  <c r="F767" i="1"/>
  <c r="I20" i="12" l="1"/>
  <c r="D41" i="12"/>
  <c r="F881" i="1" l="1"/>
  <c r="F882" i="1"/>
  <c r="F883" i="1"/>
  <c r="F886" i="1"/>
  <c r="F887" i="1"/>
  <c r="F888" i="1"/>
  <c r="F889" i="1"/>
  <c r="F890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9" i="1"/>
  <c r="F910" i="1"/>
  <c r="F911" i="1"/>
  <c r="F912" i="1"/>
  <c r="F913" i="1"/>
  <c r="F914" i="1"/>
  <c r="F916" i="1"/>
  <c r="F917" i="1"/>
  <c r="F114" i="1"/>
  <c r="H32" i="12" l="1"/>
  <c r="E122" i="1" l="1"/>
  <c r="C9" i="12" s="1"/>
  <c r="F122" i="1" l="1"/>
  <c r="D9" i="12" s="1"/>
  <c r="D22" i="12" l="1"/>
  <c r="C6" i="12"/>
  <c r="F731" i="1" l="1"/>
  <c r="E81" i="1" l="1"/>
  <c r="E699" i="1"/>
  <c r="H38" i="12" s="1"/>
  <c r="E615" i="1" l="1"/>
  <c r="C36" i="12" s="1"/>
  <c r="E596" i="1" l="1"/>
  <c r="C35" i="12" s="1"/>
  <c r="F78" i="1"/>
  <c r="F658" i="1" l="1"/>
  <c r="F659" i="1"/>
  <c r="F660" i="1"/>
  <c r="F661" i="1"/>
  <c r="F663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50" i="1"/>
  <c r="F51" i="1"/>
  <c r="F52" i="1"/>
  <c r="F53" i="1"/>
  <c r="F55" i="1"/>
  <c r="F57" i="1"/>
  <c r="F58" i="1"/>
  <c r="F59" i="1"/>
  <c r="F60" i="1"/>
  <c r="F61" i="1"/>
  <c r="F62" i="1"/>
  <c r="F63" i="1"/>
  <c r="F64" i="1"/>
  <c r="F65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20" i="1"/>
  <c r="F821" i="1"/>
  <c r="F822" i="1"/>
  <c r="F823" i="1"/>
  <c r="F824" i="1"/>
  <c r="F825" i="1"/>
  <c r="F826" i="1"/>
  <c r="F827" i="1"/>
  <c r="F828" i="1"/>
  <c r="F969" i="1" l="1"/>
  <c r="C37" i="12" l="1"/>
  <c r="E851" i="1"/>
  <c r="H46" i="12" s="1"/>
  <c r="E129" i="1" l="1"/>
  <c r="H8" i="12" s="1"/>
  <c r="E170" i="1"/>
  <c r="C13" i="12" s="1"/>
  <c r="F165" i="1"/>
  <c r="H165" i="1" l="1"/>
  <c r="H968" i="1" s="1"/>
  <c r="G7" i="24" s="1"/>
  <c r="H170" i="1"/>
  <c r="F13" i="12" s="1"/>
  <c r="E843" i="1"/>
  <c r="C45" i="12" s="1"/>
  <c r="F737" i="1"/>
  <c r="E35" i="1"/>
  <c r="C7" i="12" s="1"/>
  <c r="E42" i="1"/>
  <c r="H7" i="12" s="1"/>
  <c r="F41" i="1"/>
  <c r="F1011" i="1" s="1"/>
  <c r="F34" i="1"/>
  <c r="F42" i="1" l="1"/>
  <c r="I7" i="12" s="1"/>
  <c r="F35" i="1"/>
  <c r="D7" i="12" s="1"/>
  <c r="D9" i="24"/>
  <c r="D7" i="24"/>
  <c r="D43" i="24"/>
  <c r="F868" i="1"/>
  <c r="F869" i="1"/>
  <c r="F867" i="1"/>
  <c r="F859" i="1"/>
  <c r="F860" i="1"/>
  <c r="F858" i="1"/>
  <c r="F850" i="1"/>
  <c r="F849" i="1"/>
  <c r="F838" i="1"/>
  <c r="F839" i="1"/>
  <c r="F840" i="1"/>
  <c r="F841" i="1"/>
  <c r="F842" i="1"/>
  <c r="F837" i="1"/>
  <c r="F829" i="1"/>
  <c r="F830" i="1"/>
  <c r="F727" i="1"/>
  <c r="F728" i="1"/>
  <c r="F729" i="1"/>
  <c r="F730" i="1"/>
  <c r="F732" i="1"/>
  <c r="F733" i="1"/>
  <c r="F734" i="1"/>
  <c r="F735" i="1"/>
  <c r="F736" i="1"/>
  <c r="F738" i="1"/>
  <c r="F726" i="1"/>
  <c r="F707" i="1"/>
  <c r="F705" i="1"/>
  <c r="F698" i="1"/>
  <c r="F685" i="1"/>
  <c r="F686" i="1"/>
  <c r="F687" i="1"/>
  <c r="F688" i="1"/>
  <c r="F689" i="1"/>
  <c r="F691" i="1"/>
  <c r="F692" i="1"/>
  <c r="F684" i="1"/>
  <c r="F678" i="1"/>
  <c r="F679" i="1"/>
  <c r="F680" i="1"/>
  <c r="F681" i="1"/>
  <c r="F682" i="1"/>
  <c r="F683" i="1"/>
  <c r="F657" i="1"/>
  <c r="F630" i="1"/>
  <c r="F621" i="1"/>
  <c r="F602" i="1"/>
  <c r="F968" i="1" s="1"/>
  <c r="F590" i="1"/>
  <c r="F581" i="1"/>
  <c r="F573" i="1"/>
  <c r="I32" i="12"/>
  <c r="F524" i="1"/>
  <c r="F1000" i="1" s="1"/>
  <c r="F514" i="1"/>
  <c r="F500" i="1"/>
  <c r="F491" i="1"/>
  <c r="F228" i="1"/>
  <c r="F158" i="1"/>
  <c r="F148" i="1"/>
  <c r="F149" i="1"/>
  <c r="F150" i="1"/>
  <c r="F151" i="1"/>
  <c r="F147" i="1"/>
  <c r="F138" i="1"/>
  <c r="F139" i="1"/>
  <c r="F140" i="1"/>
  <c r="F135" i="1"/>
  <c r="F128" i="1"/>
  <c r="F88" i="1"/>
  <c r="F66" i="1"/>
  <c r="F68" i="1"/>
  <c r="F69" i="1"/>
  <c r="F70" i="1"/>
  <c r="F71" i="1"/>
  <c r="F72" i="1"/>
  <c r="F73" i="1"/>
  <c r="F74" i="1"/>
  <c r="F79" i="1"/>
  <c r="F80" i="1"/>
  <c r="F48" i="1"/>
  <c r="F980" i="1" s="1"/>
  <c r="E56" i="24"/>
  <c r="D56" i="24"/>
  <c r="E52" i="24"/>
  <c r="D52" i="24"/>
  <c r="E49" i="24"/>
  <c r="D49" i="24"/>
  <c r="E44" i="24"/>
  <c r="D44" i="24"/>
  <c r="E39" i="24"/>
  <c r="D39" i="24"/>
  <c r="E26" i="24"/>
  <c r="D26" i="24"/>
  <c r="E25" i="24"/>
  <c r="D25" i="24"/>
  <c r="E24" i="24"/>
  <c r="D24" i="24"/>
  <c r="E21" i="24"/>
  <c r="D21" i="24"/>
  <c r="E20" i="24"/>
  <c r="D20" i="24"/>
  <c r="E12" i="24"/>
  <c r="D12" i="24"/>
  <c r="E1014" i="1"/>
  <c r="D54" i="24" s="1"/>
  <c r="D53" i="24"/>
  <c r="D51" i="24"/>
  <c r="D50" i="24"/>
  <c r="E1005" i="1"/>
  <c r="D46" i="24" s="1"/>
  <c r="D45" i="24"/>
  <c r="D42" i="24"/>
  <c r="D41" i="24"/>
  <c r="D40" i="24"/>
  <c r="D38" i="24"/>
  <c r="D36" i="24"/>
  <c r="E995" i="1"/>
  <c r="D35" i="24" s="1"/>
  <c r="E994" i="1"/>
  <c r="D34" i="24" s="1"/>
  <c r="E993" i="1"/>
  <c r="D33" i="24" s="1"/>
  <c r="E992" i="1"/>
  <c r="D32" i="24" s="1"/>
  <c r="E991" i="1"/>
  <c r="D31" i="24" s="1"/>
  <c r="D30" i="24"/>
  <c r="E983" i="1"/>
  <c r="D22" i="24" s="1"/>
  <c r="D19" i="24"/>
  <c r="D16" i="24"/>
  <c r="E975" i="1"/>
  <c r="D15" i="24" s="1"/>
  <c r="D13" i="24"/>
  <c r="D11" i="24"/>
  <c r="D10" i="24"/>
  <c r="D8" i="24"/>
  <c r="E918" i="1"/>
  <c r="C49" i="12" s="1"/>
  <c r="E870" i="1"/>
  <c r="C48" i="12" s="1"/>
  <c r="E831" i="1"/>
  <c r="C44" i="12" s="1"/>
  <c r="E739" i="1"/>
  <c r="C40" i="12" s="1"/>
  <c r="E708" i="1"/>
  <c r="C39" i="12" s="1"/>
  <c r="E693" i="1"/>
  <c r="C38" i="12" s="1"/>
  <c r="E631" i="1"/>
  <c r="E584" i="1"/>
  <c r="C34" i="12" s="1"/>
  <c r="E575" i="1"/>
  <c r="C33" i="12" s="1"/>
  <c r="E543" i="1"/>
  <c r="H31" i="12" s="1"/>
  <c r="E517" i="1"/>
  <c r="C31" i="12" s="1"/>
  <c r="E508" i="1"/>
  <c r="H19" i="12" s="1"/>
  <c r="C18" i="12"/>
  <c r="C17" i="12"/>
  <c r="E321" i="1"/>
  <c r="C20" i="12" s="1"/>
  <c r="E159" i="1"/>
  <c r="H13" i="12" s="1"/>
  <c r="E152" i="1"/>
  <c r="C11" i="12" s="1"/>
  <c r="E141" i="1"/>
  <c r="C10" i="12" s="1"/>
  <c r="E89" i="1"/>
  <c r="C8" i="12" s="1"/>
  <c r="F970" i="1" l="1"/>
  <c r="H158" i="1"/>
  <c r="H150" i="1"/>
  <c r="H147" i="1"/>
  <c r="F976" i="1"/>
  <c r="E16" i="24" s="1"/>
  <c r="F494" i="1"/>
  <c r="D18" i="12" s="1"/>
  <c r="F990" i="1"/>
  <c r="F1001" i="1"/>
  <c r="F623" i="1"/>
  <c r="F971" i="1"/>
  <c r="F861" i="1"/>
  <c r="F615" i="1"/>
  <c r="F699" i="1"/>
  <c r="F974" i="1"/>
  <c r="F972" i="1"/>
  <c r="F81" i="1"/>
  <c r="E36" i="24"/>
  <c r="F596" i="1"/>
  <c r="E48" i="24"/>
  <c r="F991" i="1"/>
  <c r="E31" i="24" s="1"/>
  <c r="F983" i="1"/>
  <c r="E22" i="24" s="1"/>
  <c r="F631" i="1"/>
  <c r="E50" i="24"/>
  <c r="F1005" i="1"/>
  <c r="E46" i="24" s="1"/>
  <c r="E45" i="24"/>
  <c r="F851" i="1"/>
  <c r="F129" i="1"/>
  <c r="F170" i="1"/>
  <c r="F159" i="1"/>
  <c r="I13" i="12" s="1"/>
  <c r="F843" i="1"/>
  <c r="E40" i="24"/>
  <c r="F992" i="1"/>
  <c r="F975" i="1"/>
  <c r="E15" i="24" s="1"/>
  <c r="F995" i="1"/>
  <c r="E35" i="24" s="1"/>
  <c r="D17" i="12"/>
  <c r="F831" i="1"/>
  <c r="D44" i="12" s="1"/>
  <c r="F870" i="1"/>
  <c r="D48" i="12" s="1"/>
  <c r="F152" i="1"/>
  <c r="D11" i="12" s="1"/>
  <c r="F993" i="1"/>
  <c r="E33" i="24" s="1"/>
  <c r="E38" i="24"/>
  <c r="F693" i="1"/>
  <c r="D38" i="12" s="1"/>
  <c r="F994" i="1"/>
  <c r="E34" i="24" s="1"/>
  <c r="F584" i="1"/>
  <c r="D34" i="12" s="1"/>
  <c r="F575" i="1"/>
  <c r="D33" i="12" s="1"/>
  <c r="F1014" i="1"/>
  <c r="E54" i="24" s="1"/>
  <c r="F918" i="1"/>
  <c r="D49" i="12" s="1"/>
  <c r="F739" i="1"/>
  <c r="D40" i="12" s="1"/>
  <c r="F708" i="1"/>
  <c r="D39" i="12" s="1"/>
  <c r="E53" i="24"/>
  <c r="F543" i="1"/>
  <c r="I31" i="12" s="1"/>
  <c r="F517" i="1"/>
  <c r="D31" i="12" s="1"/>
  <c r="F508" i="1"/>
  <c r="I19" i="12" s="1"/>
  <c r="F321" i="1"/>
  <c r="D20" i="12" s="1"/>
  <c r="F141" i="1"/>
  <c r="D10" i="12" s="1"/>
  <c r="F89" i="1"/>
  <c r="D37" i="24"/>
  <c r="E1015" i="1"/>
  <c r="D55" i="24" s="1"/>
  <c r="D48" i="24"/>
  <c r="E1006" i="1"/>
  <c r="H50" i="12"/>
  <c r="E986" i="1"/>
  <c r="D18" i="24"/>
  <c r="D23" i="24" s="1"/>
  <c r="E977" i="1"/>
  <c r="D17" i="24"/>
  <c r="H970" i="1" l="1"/>
  <c r="G9" i="24" s="1"/>
  <c r="G17" i="24" s="1"/>
  <c r="H141" i="1"/>
  <c r="H971" i="1"/>
  <c r="G10" i="24" s="1"/>
  <c r="H159" i="1"/>
  <c r="K13" i="12" s="1"/>
  <c r="K50" i="12" s="1"/>
  <c r="H1001" i="1"/>
  <c r="H152" i="1"/>
  <c r="F11" i="12" s="1"/>
  <c r="D45" i="12"/>
  <c r="I8" i="12"/>
  <c r="D35" i="12"/>
  <c r="D6" i="12"/>
  <c r="I46" i="12"/>
  <c r="E32" i="24"/>
  <c r="E37" i="24" s="1"/>
  <c r="D13" i="12"/>
  <c r="D37" i="12"/>
  <c r="I38" i="12"/>
  <c r="E10" i="24"/>
  <c r="E1017" i="1"/>
  <c r="D57" i="24" s="1"/>
  <c r="E988" i="1"/>
  <c r="D27" i="24" s="1"/>
  <c r="D8" i="12"/>
  <c r="D36" i="12"/>
  <c r="I47" i="12"/>
  <c r="E13" i="24"/>
  <c r="E30" i="24"/>
  <c r="E41" i="24"/>
  <c r="E11" i="24"/>
  <c r="E43" i="24"/>
  <c r="E51" i="24"/>
  <c r="E9" i="24"/>
  <c r="E18" i="24"/>
  <c r="E42" i="24"/>
  <c r="E19" i="24"/>
  <c r="E7" i="24"/>
  <c r="E8" i="24"/>
  <c r="C50" i="12"/>
  <c r="F986" i="1"/>
  <c r="F1015" i="1"/>
  <c r="E55" i="24" s="1"/>
  <c r="F1006" i="1"/>
  <c r="F977" i="1"/>
  <c r="D47" i="24"/>
  <c r="F50" i="12" l="1"/>
  <c r="H1006" i="1"/>
  <c r="H1017" i="1" s="1"/>
  <c r="G57" i="24" s="1"/>
  <c r="G42" i="24"/>
  <c r="H977" i="1"/>
  <c r="H988" i="1" s="1"/>
  <c r="G27" i="24" s="1"/>
  <c r="F988" i="1"/>
  <c r="E27" i="24" s="1"/>
  <c r="E47" i="24"/>
  <c r="F1017" i="1"/>
  <c r="E57" i="24" s="1"/>
  <c r="I50" i="12"/>
  <c r="E17" i="24"/>
  <c r="E23" i="24"/>
  <c r="D50" i="12"/>
  <c r="G47" i="24" l="1"/>
  <c r="K54" i="12"/>
</calcChain>
</file>

<file path=xl/sharedStrings.xml><?xml version="1.0" encoding="utf-8"?>
<sst xmlns="http://schemas.openxmlformats.org/spreadsheetml/2006/main" count="2194" uniqueCount="678">
  <si>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</si>
  <si>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</si>
  <si>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</si>
  <si>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</si>
  <si>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</si>
  <si>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</si>
  <si>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</si>
  <si>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</si>
  <si>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</si>
  <si>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</si>
  <si>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</si>
  <si>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</si>
  <si>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</si>
  <si>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</si>
  <si>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</si>
  <si>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</si>
  <si>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</si>
  <si>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</si>
  <si>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</si>
  <si>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</si>
  <si>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</si>
  <si>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</si>
  <si>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</si>
  <si>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</si>
  <si>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</si>
  <si>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</si>
  <si>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</si>
  <si>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</si>
  <si>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</si>
  <si>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</si>
  <si>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</si>
  <si>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</si>
  <si>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</si>
  <si>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</si>
  <si>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</si>
  <si>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</si>
  <si>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</si>
  <si>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</si>
  <si>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</si>
  <si>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</si>
  <si>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</si>
  <si>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</si>
  <si>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</si>
  <si>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</si>
  <si>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</si>
  <si>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</si>
  <si>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</si>
  <si>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</si>
  <si>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</si>
  <si>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</si>
  <si>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</si>
  <si>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</si>
  <si>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</si>
  <si>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</si>
  <si>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</si>
  <si>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</si>
  <si>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</si>
  <si>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</si>
  <si>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</si>
  <si>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</si>
  <si>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Postaktg</t>
  </si>
  <si>
    <t>Belföldi kiküldetés</t>
  </si>
  <si>
    <t>Bevétel összesen</t>
  </si>
  <si>
    <t>Polgármester alapilletmény</t>
  </si>
  <si>
    <t>Képviselők tiszteletdíja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</si>
  <si>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</si>
  <si>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</si>
  <si>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</si>
  <si>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</si>
  <si>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</si>
  <si>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</si>
  <si>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</si>
  <si>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</si>
  <si>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</si>
  <si>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Talajterhelési díj</t>
  </si>
  <si>
    <t>Köztemetés</t>
  </si>
  <si>
    <t>Alapilletmény</t>
  </si>
  <si>
    <t>Könyv</t>
  </si>
  <si>
    <t>Telefondíj</t>
  </si>
  <si>
    <t>Internet díj</t>
  </si>
  <si>
    <t>Munk által fiz. SZJA</t>
  </si>
  <si>
    <t>Munkaruha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</si>
  <si>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</si>
  <si>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</si>
  <si>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</si>
  <si>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</si>
  <si>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</si>
  <si>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</si>
  <si>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</si>
  <si>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</si>
  <si>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</si>
  <si>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</si>
  <si>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</si>
  <si>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</si>
  <si>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Munkaügyi hiv-tól átvett pénz közmunkára</t>
  </si>
  <si>
    <t>Szociális hozzájárulási adó</t>
  </si>
  <si>
    <t>Műk.kölcsön visszatérülés</t>
  </si>
  <si>
    <t>Felh.kölcsön visszatérülés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</si>
  <si>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</si>
  <si>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</si>
  <si>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</si>
  <si>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</si>
  <si>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</si>
  <si>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</si>
  <si>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</si>
  <si>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</si>
  <si>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</si>
  <si>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</si>
  <si>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</si>
  <si>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</si>
  <si>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</si>
  <si>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</si>
  <si>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Szemétszállítás</t>
  </si>
  <si>
    <t>Mosatás</t>
  </si>
  <si>
    <t>Külső bizottsági tagok</t>
  </si>
  <si>
    <t>Ügyvédi díj</t>
  </si>
  <si>
    <t>Foglalkozás egészségügy</t>
  </si>
  <si>
    <t>Tervek,engedélyek,földmérési munkák</t>
  </si>
  <si>
    <t>Egyéb kommunikációs szolgáltatás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</si>
  <si>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</si>
  <si>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</si>
  <si>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</si>
  <si>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</si>
  <si>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</si>
  <si>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</si>
  <si>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</si>
  <si>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</si>
  <si>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</si>
  <si>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</si>
  <si>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</si>
  <si>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</si>
  <si>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</si>
  <si>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</si>
  <si>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</si>
  <si>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Tanfolyamdíj</t>
  </si>
  <si>
    <t>Veszélyes hulladék</t>
  </si>
  <si>
    <t>Hajtó és kenőanyag</t>
  </si>
  <si>
    <t>Karbantartási anyag</t>
  </si>
  <si>
    <t>Balatonszentgyörgy óvoda pénz átadás</t>
  </si>
  <si>
    <t>Tűzifa segély</t>
  </si>
  <si>
    <t>Egyéb támogatás</t>
  </si>
  <si>
    <t>Bursa Hungarica</t>
  </si>
  <si>
    <t>Magánszemélyek kommunális adója</t>
  </si>
  <si>
    <t>Vagyonbiztosítás</t>
  </si>
  <si>
    <t>Nyelvpótlék</t>
  </si>
  <si>
    <t>Egyéb sajátos bevétel</t>
  </si>
  <si>
    <t>Naturista kemping bérleti díj</t>
  </si>
  <si>
    <t>TB-től átvett támogatás</t>
  </si>
  <si>
    <t>Kiszámlázott Áfa</t>
  </si>
  <si>
    <t>Betegszabadság</t>
  </si>
  <si>
    <t>Munka és védőruha</t>
  </si>
  <si>
    <t>Foglalkozás eü.</t>
  </si>
  <si>
    <t>Munkáltató által fiz.szja</t>
  </si>
  <si>
    <t>Terembérlet Műv.ház</t>
  </si>
  <si>
    <t>Könyvtári könyv</t>
  </si>
  <si>
    <t>Folyóirat, napilap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</si>
  <si>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</si>
  <si>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</si>
  <si>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</si>
  <si>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</si>
  <si>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</si>
  <si>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</si>
  <si>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</si>
  <si>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Egyéb kiadás</t>
  </si>
  <si>
    <t>Áfa befizetés</t>
  </si>
  <si>
    <t>Reklám és propaganda</t>
  </si>
  <si>
    <t xml:space="preserve">Belföldi kiküldetés </t>
  </si>
  <si>
    <t>Egyéb költségtérítés</t>
  </si>
  <si>
    <t>Orvosi ügyelet támogatás</t>
  </si>
  <si>
    <t>Közös Hivatal támogatása</t>
  </si>
  <si>
    <t>Balatonberény Önkormányzati szinten összesített</t>
  </si>
  <si>
    <t>Összesítő Balatonberény Önkormányzat</t>
  </si>
  <si>
    <t>Kommunális adó</t>
  </si>
  <si>
    <t>Bank kezelési költség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</si>
  <si>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</si>
  <si>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</si>
  <si>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</si>
  <si>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</si>
  <si>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</si>
  <si>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</si>
  <si>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</si>
  <si>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Közterület használati díjak</t>
  </si>
  <si>
    <t>Utak üzemeltetése</t>
  </si>
  <si>
    <t>Tulajdoni lap,végrehaj. bejegy,helyszínrajz</t>
  </si>
  <si>
    <t xml:space="preserve">Telefondíj </t>
  </si>
  <si>
    <t>Zászlók beszerzése</t>
  </si>
  <si>
    <t>Egyéb információhordozó</t>
  </si>
  <si>
    <t>Vízdíj</t>
  </si>
  <si>
    <t>Fénymásoló üzemeltetés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</si>
  <si>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</si>
  <si>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</si>
  <si>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</si>
  <si>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</si>
  <si>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</si>
  <si>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Díjak, egyéb befizetések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</si>
  <si>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</si>
  <si>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</si>
  <si>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</si>
  <si>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</si>
  <si>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</si>
  <si>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Köztisztviselői nap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</si>
  <si>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</si>
  <si>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</si>
  <si>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</si>
  <si>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</si>
  <si>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</si>
  <si>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</si>
  <si>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Fénymásolás,egyéb irodai szolgáltatás Műv.Ház</t>
  </si>
  <si>
    <t>Kulturális műsorok,rendezvények szervezése Műv.Ház</t>
  </si>
  <si>
    <t>Könyvtári állományok gyarapítása, nyilvántartása Műv.Ház</t>
  </si>
  <si>
    <t>Könyvtári szolgáltatások Műv.Ház</t>
  </si>
  <si>
    <t>0511011</t>
  </si>
  <si>
    <t>0521</t>
  </si>
  <si>
    <t>053221</t>
  </si>
  <si>
    <t>053411</t>
  </si>
  <si>
    <t>094021</t>
  </si>
  <si>
    <t>05711</t>
  </si>
  <si>
    <t>053311</t>
  </si>
  <si>
    <t>053371</t>
  </si>
  <si>
    <t>09341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</si>
  <si>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</si>
  <si>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</si>
  <si>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</si>
  <si>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</si>
  <si>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</si>
  <si>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</si>
  <si>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</si>
  <si>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</si>
  <si>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</si>
  <si>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</si>
  <si>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</si>
  <si>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</si>
  <si>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</si>
  <si>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</si>
  <si>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</si>
  <si>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</si>
  <si>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</si>
  <si>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</si>
  <si>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</si>
  <si>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</si>
  <si>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</si>
  <si>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</si>
  <si>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</si>
  <si>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</si>
  <si>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082042/004 Könyvtári állomány gyarapítása, nyilvántartása</t>
  </si>
  <si>
    <t>Továbbszámlázott bevételek</t>
  </si>
  <si>
    <t>Szakmai anyag</t>
  </si>
  <si>
    <t>Továbbszámlázott kiadás</t>
  </si>
  <si>
    <t>Hulladék szállítás</t>
  </si>
  <si>
    <t>Múlt Ház belépő</t>
  </si>
  <si>
    <t>Alpolgármester tiszteletdíj</t>
  </si>
  <si>
    <t>Alpolgármester költségátalány</t>
  </si>
  <si>
    <t>Polgármester költségátalány</t>
  </si>
  <si>
    <t>Kis ért.gép beszerzés</t>
  </si>
  <si>
    <t>B.berényért Egyesület</t>
  </si>
  <si>
    <t>Szezonnyitó, búcsú,népdalkörök tal.fellépti díj</t>
  </si>
  <si>
    <t>Mese fesztivál fellépti díj</t>
  </si>
  <si>
    <t>Nyári programok fellépés utáni Áfa</t>
  </si>
  <si>
    <t>Nemzeti ünnepek egyéb készlet</t>
  </si>
  <si>
    <t>Nemzeti ünnepek egyéb készlet Áfa</t>
  </si>
  <si>
    <t>Augusztus 20 tűzijáték</t>
  </si>
  <si>
    <t>Augusztus 20 fellépési díj</t>
  </si>
  <si>
    <t>Augusztus 20 engedélyek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</si>
  <si>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</si>
  <si>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</si>
  <si>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</si>
  <si>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</si>
  <si>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Testvértelepüléssel kapcs kiadás Áfa</t>
  </si>
  <si>
    <t>Tartalék elemi kár esetén</t>
  </si>
  <si>
    <t>0527</t>
  </si>
  <si>
    <t>0511071</t>
  </si>
  <si>
    <t>Számítástechnikai szolgáltatás, inf eszkkarbant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</si>
  <si>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</si>
  <si>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</si>
  <si>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</si>
  <si>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</si>
  <si>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</si>
  <si>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</si>
  <si>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</si>
  <si>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</si>
  <si>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Sport Egyesület támogatás gépjármű üzemeltetésre</t>
  </si>
  <si>
    <t>Megbízási díj Értéktár Bizottság</t>
  </si>
  <si>
    <t>091111</t>
  </si>
  <si>
    <t>0511091</t>
  </si>
  <si>
    <t>Turisztikai Egyesület támogatás működésre</t>
  </si>
  <si>
    <t>013320 Köztemető fenntartás és működtetés</t>
  </si>
  <si>
    <t>Temető fenntartás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</si>
  <si>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</si>
  <si>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</si>
  <si>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</si>
  <si>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</si>
  <si>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</si>
  <si>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</si>
  <si>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</si>
  <si>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Gyermekjóléti szolgálat támogatás</t>
  </si>
  <si>
    <t>Pályázattal kapcsolatos kiadások</t>
  </si>
  <si>
    <t>Kis értékű tárgyi eszköz</t>
  </si>
  <si>
    <t>Kerekítés</t>
  </si>
  <si>
    <t>Testületi ülés közvetítés</t>
  </si>
  <si>
    <t>Előző évi elszámolás visszafizetés</t>
  </si>
  <si>
    <t>Egyéb rendezvény kiadások Áfa</t>
  </si>
  <si>
    <t>091151</t>
  </si>
  <si>
    <t>Lakossági víz és csatorna szolg.támogatás</t>
  </si>
  <si>
    <t>Egyéb nyári rendezvény</t>
  </si>
  <si>
    <t>Augusztus 20 rendezvény technikai lebonyolítás</t>
  </si>
  <si>
    <t>Önk.működési ktgvetési támogatás</t>
  </si>
  <si>
    <t>Önk.felhalmozási ktgvetési támogatás</t>
  </si>
  <si>
    <t>Felhalm. bevétel összesen (19-25)</t>
  </si>
  <si>
    <t>BEVÉTEL ÖSSZESEN (1-27)</t>
  </si>
  <si>
    <t>Cafetéria juttatás</t>
  </si>
  <si>
    <t>Kulturális illetménypótlék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</si>
  <si>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</si>
  <si>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</si>
  <si>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</si>
  <si>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</si>
  <si>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</si>
  <si>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</si>
  <si>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</si>
  <si>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</si>
  <si>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</si>
  <si>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</si>
  <si>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</si>
  <si>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</si>
  <si>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</si>
  <si>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</si>
  <si>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094031</t>
  </si>
  <si>
    <t>0981311</t>
  </si>
  <si>
    <t>053331</t>
  </si>
  <si>
    <t>053421</t>
  </si>
  <si>
    <t>053521</t>
  </si>
  <si>
    <t>053551</t>
  </si>
  <si>
    <t>05641</t>
  </si>
  <si>
    <t>093511</t>
  </si>
  <si>
    <t>093551</t>
  </si>
  <si>
    <t>0550211</t>
  </si>
  <si>
    <t>059141</t>
  </si>
  <si>
    <t>091141</t>
  </si>
  <si>
    <t>055131</t>
  </si>
  <si>
    <t>0511101</t>
  </si>
  <si>
    <t>0511131</t>
  </si>
  <si>
    <t>05481</t>
  </si>
  <si>
    <t>Helyi adó bevételek</t>
  </si>
  <si>
    <t>Térítési díj átvállalás iskola</t>
  </si>
  <si>
    <t>Közbeszerzés lefolytatása</t>
  </si>
  <si>
    <t>09251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</si>
  <si>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</si>
  <si>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</si>
  <si>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</si>
  <si>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</si>
  <si>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</si>
  <si>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Intézményen kívüli gyermekétkezt.</t>
  </si>
  <si>
    <t>Megbízási díj újság készítés</t>
  </si>
  <si>
    <t>Megbízási díj újság kihordás</t>
  </si>
  <si>
    <t>104037 Intézményen kívüli gyermekétkeztetés</t>
  </si>
  <si>
    <t>Méhnyakrák szűrés költségtérítés</t>
  </si>
  <si>
    <t>Könyv,napilap beszerzés</t>
  </si>
  <si>
    <t>Helyi újság nyomtatás</t>
  </si>
  <si>
    <t>Gyepmesteri szolgáltatás</t>
  </si>
  <si>
    <t>Szakmai anyagok</t>
  </si>
  <si>
    <t>Közrend ellenőr személyi juttatás</t>
  </si>
  <si>
    <t>066020 Átvett pénz állami támogatás</t>
  </si>
  <si>
    <t>Átvett pénz állami támogatás</t>
  </si>
  <si>
    <t>0551235</t>
  </si>
  <si>
    <t>091636</t>
  </si>
  <si>
    <t>0550636</t>
  </si>
  <si>
    <t>0550637</t>
  </si>
  <si>
    <t>094111</t>
  </si>
  <si>
    <t>05512322</t>
  </si>
  <si>
    <t>091635</t>
  </si>
  <si>
    <t>093431</t>
  </si>
  <si>
    <t>093433</t>
  </si>
  <si>
    <t>093434</t>
  </si>
  <si>
    <t>0935137</t>
  </si>
  <si>
    <t>0935538</t>
  </si>
  <si>
    <t>09363</t>
  </si>
  <si>
    <t>0936312</t>
  </si>
  <si>
    <t>0550213</t>
  </si>
  <si>
    <t>0550233</t>
  </si>
  <si>
    <t>0550231</t>
  </si>
  <si>
    <t>059143</t>
  </si>
  <si>
    <t>091634</t>
  </si>
  <si>
    <t>018030 Idősek nappali ellátása</t>
  </si>
  <si>
    <t>05483</t>
  </si>
  <si>
    <t>0548317</t>
  </si>
  <si>
    <t>0548316</t>
  </si>
  <si>
    <t>0548315</t>
  </si>
  <si>
    <t>05111011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</si>
  <si>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</si>
  <si>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</si>
  <si>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</si>
  <si>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Munkábajárás</t>
  </si>
  <si>
    <t>Belső ellenőrzés</t>
  </si>
  <si>
    <t>Szociális tüzelőanyag beszerzés Áfa</t>
  </si>
  <si>
    <t>018030 Óvodai nevelés, ellátás működtetési feladatai</t>
  </si>
  <si>
    <t>Balatonszentgyörgy óvoda előző évi elszámolás</t>
  </si>
  <si>
    <t>Víz és csatorna támogatás átadás DRV-nek</t>
  </si>
  <si>
    <t>051101</t>
  </si>
  <si>
    <t>098143</t>
  </si>
  <si>
    <t>2019.évi állami támogatás megelőlegezés</t>
  </si>
  <si>
    <t>Eseti nevelési segély/iskoláztatási támogatás/</t>
  </si>
  <si>
    <t>Szoc.hozzájár.adó</t>
  </si>
  <si>
    <t>KIADÁS</t>
  </si>
  <si>
    <t>BEVÉTEL</t>
  </si>
  <si>
    <t>631-re</t>
  </si>
  <si>
    <t>Utánfutó biztosítás</t>
  </si>
  <si>
    <t>Adatkezelési szoftwer</t>
  </si>
  <si>
    <t>05342</t>
  </si>
  <si>
    <t>B.szentgyörgy Iskolaszék Alapítvány támogatás</t>
  </si>
  <si>
    <t>05621</t>
  </si>
  <si>
    <t>Kerékpárút beruházás</t>
  </si>
  <si>
    <t>B.berény-B.szentgyörgy-Vörs kerékpárút</t>
  </si>
  <si>
    <t>045160 B.berény-B.szentgyörgy-Vörs kerékpárút kialakítás TOP-3.1.1 pályázat</t>
  </si>
  <si>
    <t>Szociális tüzelőanyag támogatás</t>
  </si>
  <si>
    <t>Szociális tüzelőanyag beszerzés</t>
  </si>
  <si>
    <t>Adatvédelmi szolgáltatás</t>
  </si>
  <si>
    <t>Augusztus 20 élelmiszer</t>
  </si>
  <si>
    <t>053413</t>
  </si>
  <si>
    <t>Kiküldetés</t>
  </si>
  <si>
    <t>Üzemanyag beszerzés Mazda  (üzembentartó)</t>
  </si>
  <si>
    <t>Hangosítás éves kisrendezvények, ünnepek</t>
  </si>
  <si>
    <t>Mazda egyéb költség</t>
  </si>
  <si>
    <t xml:space="preserve">Pályázati támogatás </t>
  </si>
  <si>
    <t>082044 Könyvtári szolgáltatások  50%</t>
  </si>
  <si>
    <t>018030 Önkormányzatok igazgatási tevékenysége</t>
  </si>
  <si>
    <t>0911311</t>
  </si>
  <si>
    <t>0911321</t>
  </si>
  <si>
    <t>Közmunkás alapbér</t>
  </si>
  <si>
    <t>Kamerarendszer karbantartás</t>
  </si>
  <si>
    <t>Riasztó karbantartás, felügyelet</t>
  </si>
  <si>
    <t>Informatikai szolgáltatás</t>
  </si>
  <si>
    <t>Beruházás áfa</t>
  </si>
  <si>
    <t>Támogatásértékű működési bevétel 0916</t>
  </si>
  <si>
    <t>Működési célú pénz átvétel ÁHT-n kívülről 0965</t>
  </si>
  <si>
    <t>Támogatásértékű felhalmozási bevétel 0925</t>
  </si>
  <si>
    <t>053373</t>
  </si>
  <si>
    <t>Szünidei gyermekétkeztetés vásárolt élelmezés</t>
  </si>
  <si>
    <t>Dologi kiadások (Tájékoztatás, nyilvánosság)</t>
  </si>
  <si>
    <t>Cafeteria</t>
  </si>
  <si>
    <t>Munkáltatót terhelő szja</t>
  </si>
  <si>
    <t>Játszóterek időszakos felülvizsgálata</t>
  </si>
  <si>
    <t>MFP Faluházak felújítása</t>
  </si>
  <si>
    <t>051233</t>
  </si>
  <si>
    <t>Személyi juttatás</t>
  </si>
  <si>
    <t>05231</t>
  </si>
  <si>
    <t>Munkaadókat terhelő járulékok</t>
  </si>
  <si>
    <t>05237</t>
  </si>
  <si>
    <t>Étkezési ellátás után fizetendő munkáltatói teher</t>
  </si>
  <si>
    <t xml:space="preserve">Áfa </t>
  </si>
  <si>
    <t>NVI felé fizetendő központi költségek</t>
  </si>
  <si>
    <t>016010 Időközi polgármester és helyi önkormányzat képviselői választás</t>
  </si>
  <si>
    <t>Időközi választással kapcsolatos költségek</t>
  </si>
  <si>
    <t>Tartalék</t>
  </si>
  <si>
    <t>Ft</t>
  </si>
  <si>
    <t>Toner, tintapatron</t>
  </si>
  <si>
    <t>Egyéb bevétel</t>
  </si>
  <si>
    <t>09653</t>
  </si>
  <si>
    <t>05643</t>
  </si>
  <si>
    <t>05673</t>
  </si>
  <si>
    <t>041233 Hosszabb időtartamú közfoglalkoztatás 2021.03.16-2022.02.28.</t>
  </si>
  <si>
    <t>096015 Gyermekétkeztetés veszélyhelyzet alatt</t>
  </si>
  <si>
    <t>053323</t>
  </si>
  <si>
    <t>094053</t>
  </si>
  <si>
    <t>Térítési díj veszélyhelyzet idejére</t>
  </si>
  <si>
    <t>094063</t>
  </si>
  <si>
    <t>Működési célú pénz átadás ÁHT-n kívülre (05512)</t>
  </si>
  <si>
    <t>Támogatásértékű működési kiadás (05506)</t>
  </si>
  <si>
    <t>Gyermekétkeztetés veszélyhelyzetben</t>
  </si>
  <si>
    <t>Fogászati ügyelet ellátás támogatása</t>
  </si>
  <si>
    <t>Intézményi gyermekétkeztetés üzemeltetési támogatás</t>
  </si>
  <si>
    <t>Intézményi gyermekétkeztetés bér támogatás</t>
  </si>
  <si>
    <t>053523</t>
  </si>
  <si>
    <t>Igazgatási szolg. Díj</t>
  </si>
  <si>
    <t>062020 Magyar Falu program Önkormányzati tulajdonban lévő ingatlanok fejlesztése (Műv.Ház) MFP-ÖTIK/2021</t>
  </si>
  <si>
    <t>Pályázati támogatás</t>
  </si>
  <si>
    <t>062020 Magyar Falu program Faluházak felújítása MFP-FHF/2020</t>
  </si>
  <si>
    <t>Bútor beszerzés</t>
  </si>
  <si>
    <t xml:space="preserve">Dologi kiadások </t>
  </si>
  <si>
    <t>042120 Örökségünk és értékeink Balatonberényben HUNG-2021/7128</t>
  </si>
  <si>
    <t xml:space="preserve">Alapilletmény, alapbér </t>
  </si>
  <si>
    <t>MFP Műv. Ház felújítás</t>
  </si>
  <si>
    <t>Felhalmozási célú önkormányzati támogatás</t>
  </si>
  <si>
    <t xml:space="preserve">Kis ért.informatikai eszköz </t>
  </si>
  <si>
    <t>062020 MFP-OJKJF/2021 Óvodai játszóudvar és közterületi játszótér fejlesztése - 2021</t>
  </si>
  <si>
    <t>066020 "Veszprém-Balaton 2023 EKF program" Múltház felújítás</t>
  </si>
  <si>
    <t>097534</t>
  </si>
  <si>
    <t>MFP-OJKJF/2021 Óvodai játszóudvar és játszótér fejl.</t>
  </si>
  <si>
    <t>"Veszprém-Balaton 2023 EKF program" Múltház felújítás</t>
  </si>
  <si>
    <t>0511133</t>
  </si>
  <si>
    <t>Szociális tüzifa feldolgozás, szállítás</t>
  </si>
  <si>
    <t>0525</t>
  </si>
  <si>
    <t>Táppénz hozzájárulás</t>
  </si>
  <si>
    <t>Karbantartás</t>
  </si>
  <si>
    <t>094071</t>
  </si>
  <si>
    <t>053213</t>
  </si>
  <si>
    <t>053363</t>
  </si>
  <si>
    <t>053343</t>
  </si>
  <si>
    <t>053361</t>
  </si>
  <si>
    <t>Projektmenedzsment</t>
  </si>
  <si>
    <t>Nyilvánosság biztosítása</t>
  </si>
  <si>
    <t>05713</t>
  </si>
  <si>
    <t>Nyílászáró csere</t>
  </si>
  <si>
    <t>Tető felújítás</t>
  </si>
  <si>
    <t>Műszaki ellenőr</t>
  </si>
  <si>
    <t>05743</t>
  </si>
  <si>
    <t>Felújítás áfa</t>
  </si>
  <si>
    <t>Eszközbeszerzés, telepítés költsége</t>
  </si>
  <si>
    <t>062020 MFP-KEB/2021 Közösségszervezéshez kapcsolódó bértámogatás</t>
  </si>
  <si>
    <t>Járulék</t>
  </si>
  <si>
    <t>Ixnet program</t>
  </si>
  <si>
    <t>0511031</t>
  </si>
  <si>
    <t>Jutalom</t>
  </si>
  <si>
    <t>Óvoda elöző évi elszámolás</t>
  </si>
  <si>
    <t>2022.évi állami támogatás megelőlegezés</t>
  </si>
  <si>
    <t>Felújítási kiadás</t>
  </si>
  <si>
    <t>045160 Helyi önkormányzatok felhalmozási célú kiegészítő támogatása BMÖFT/6-8/2021 - Kossuth Lajos utca járda felújítás</t>
  </si>
  <si>
    <t>Felújítási kiadás önerő</t>
  </si>
  <si>
    <t>051221</t>
  </si>
  <si>
    <t>Felújítás önerő</t>
  </si>
  <si>
    <t>Felújítás áfa önerő</t>
  </si>
  <si>
    <t>Örökségünk és értékeink Hungarikum pályázat</t>
  </si>
  <si>
    <t>MFP-KEB/2021 Közösségszervezéshez kapcsolódó bértámogatás</t>
  </si>
  <si>
    <t>Kiszámlázott szolg. Áfa</t>
  </si>
  <si>
    <t>Elektromos kerékpár</t>
  </si>
  <si>
    <t>Műv.Ház felújítás saját erő</t>
  </si>
  <si>
    <t>Strandi vasúti átjáró tervezése</t>
  </si>
  <si>
    <t>Rózsa utcai gyalogátkelőhely</t>
  </si>
  <si>
    <t>05337</t>
  </si>
  <si>
    <t>05336</t>
  </si>
  <si>
    <t>Fordítás</t>
  </si>
  <si>
    <t>Rendezvény sátor</t>
  </si>
  <si>
    <t>Ügyfélszolgálati ügyintéző alapilletmény</t>
  </si>
  <si>
    <t>Ügyfélszolgálati ügyintéző nyelvpótlék</t>
  </si>
  <si>
    <t>Múlt Ház bontás,felújítás</t>
  </si>
  <si>
    <t>Múlt Ház tervezés, szakmai dokumentáció</t>
  </si>
  <si>
    <t>Felújítás összesen</t>
  </si>
  <si>
    <t>Kerti bútor beszerzés</t>
  </si>
  <si>
    <t>Beruházás összesen</t>
  </si>
  <si>
    <t>Múzeumőr alapilletmény</t>
  </si>
  <si>
    <t>Személyi juttatás összesen</t>
  </si>
  <si>
    <t>Munkáltatót terhelő járulék összesen</t>
  </si>
  <si>
    <t xml:space="preserve">Hatósági díjak, könyvvizsgáló, </t>
  </si>
  <si>
    <t>Múlt Ház műszaki ellenőrzés</t>
  </si>
  <si>
    <t>Közbeszerzés, nyilvánosság, projekt menedzser</t>
  </si>
  <si>
    <t>05351</t>
  </si>
  <si>
    <t>Dologi kiadás összesen</t>
  </si>
  <si>
    <t>Kiadás mindösszesen:</t>
  </si>
  <si>
    <t>színpadfedés és fénytechnika bérlés  3 alkalomra</t>
  </si>
  <si>
    <t>Hangtechnika bérlése 3 alkalomra</t>
  </si>
  <si>
    <t>Egyéb rendezvény</t>
  </si>
  <si>
    <t>Adatok: 1000 Ft-ban</t>
  </si>
  <si>
    <t>Pénz átvétel Áht-n kívülről</t>
  </si>
  <si>
    <t>Megbízási díj főépítész</t>
  </si>
  <si>
    <t>Fordított Áfa befizetés</t>
  </si>
  <si>
    <t>2023.augusztus 20-i ünnepség előleg</t>
  </si>
  <si>
    <t>2022. évi eredeti költségvetés</t>
  </si>
  <si>
    <t>2022.évi költségvetés módosítás</t>
  </si>
  <si>
    <t xml:space="preserve">2022.évi módosított költségvetés </t>
  </si>
  <si>
    <t>2022.évi tényleges teljesítés</t>
  </si>
  <si>
    <r>
      <t xml:space="preserve">Köztemető fenntartás támogatás </t>
    </r>
    <r>
      <rPr>
        <b/>
        <sz val="8"/>
        <rFont val="Arial CE"/>
        <charset val="238"/>
      </rPr>
      <t>Könyvelni Ft-ban 100 000 Ft</t>
    </r>
  </si>
  <si>
    <r>
      <t>Kistelep. szociális feladatainak tám.</t>
    </r>
    <r>
      <rPr>
        <b/>
        <sz val="8"/>
        <rFont val="Arial CE"/>
        <charset val="238"/>
      </rPr>
      <t>Könyvelni Ft-ban 10 463 872 Ft</t>
    </r>
  </si>
  <si>
    <r>
      <t xml:space="preserve">Rászoruló gyermekek szünidei étkeztetése </t>
    </r>
    <r>
      <rPr>
        <b/>
        <sz val="8"/>
        <rFont val="Arial CE"/>
        <charset val="238"/>
      </rPr>
      <t>Könyvelni Ft-ban 39 330 Ft</t>
    </r>
  </si>
  <si>
    <r>
      <t xml:space="preserve">Nyilvános könyvtári ellátás és közműv.tám. </t>
    </r>
    <r>
      <rPr>
        <b/>
        <sz val="8"/>
        <rFont val="Arial CE"/>
        <charset val="238"/>
      </rPr>
      <t>Könyvelni Ft-ban 2 748 546 Ft</t>
    </r>
  </si>
  <si>
    <r>
      <t>Polgármesteri illetmény kieg. támogatása</t>
    </r>
    <r>
      <rPr>
        <b/>
        <sz val="8"/>
        <rFont val="Arial CE"/>
        <charset val="238"/>
      </rPr>
      <t xml:space="preserve"> Könyvelni Ft-ban 3 915 653 Ft</t>
    </r>
  </si>
  <si>
    <t>Iratkezelési azonosító:   I/2566/2022.</t>
  </si>
  <si>
    <t>094051</t>
  </si>
  <si>
    <t>09651</t>
  </si>
  <si>
    <t>09751</t>
  </si>
  <si>
    <t>09361</t>
  </si>
  <si>
    <r>
      <t xml:space="preserve">Előző évi elszámolás visszafizetés kamat </t>
    </r>
    <r>
      <rPr>
        <b/>
        <sz val="8"/>
        <rFont val="Arial CE"/>
        <charset val="238"/>
      </rPr>
      <t>Könyvelni Ft-ban 50 208 Ft</t>
    </r>
  </si>
  <si>
    <r>
      <t xml:space="preserve">Áfa visszatérülés </t>
    </r>
    <r>
      <rPr>
        <b/>
        <sz val="8"/>
        <rFont val="Arial CE"/>
        <charset val="238"/>
      </rPr>
      <t>Könyvelni Ft-ban 150 031 Ft</t>
    </r>
  </si>
  <si>
    <r>
      <t xml:space="preserve">Lakott külterülettel kapcs.fel. </t>
    </r>
    <r>
      <rPr>
        <b/>
        <sz val="8"/>
        <rFont val="Arial CE"/>
        <charset val="238"/>
      </rPr>
      <t>Könyvelni Ft-ban 38250 Ft</t>
    </r>
  </si>
  <si>
    <r>
      <t xml:space="preserve">Zöldterület gazd.kapcsolatos feladat </t>
    </r>
    <r>
      <rPr>
        <b/>
        <sz val="8"/>
        <rFont val="Arial CE"/>
        <charset val="238"/>
      </rPr>
      <t>Könyvelni Ft-ban 5 581800 Ft</t>
    </r>
  </si>
  <si>
    <r>
      <t xml:space="preserve">Közvilágítás fenntartás támogatás </t>
    </r>
    <r>
      <rPr>
        <b/>
        <sz val="8"/>
        <rFont val="Arial CE"/>
        <charset val="238"/>
      </rPr>
      <t>Könyvelni Ft-ban 10 624 000 Ft</t>
    </r>
  </si>
  <si>
    <r>
      <t xml:space="preserve">Közutak fenntartásának támogatása </t>
    </r>
    <r>
      <rPr>
        <b/>
        <sz val="8"/>
        <rFont val="Arial CE"/>
        <charset val="238"/>
      </rPr>
      <t>Könyvelni Ft-ban 4 324 000 Ft</t>
    </r>
  </si>
  <si>
    <r>
      <t xml:space="preserve">Egyéb önkormányzati feladat </t>
    </r>
    <r>
      <rPr>
        <b/>
        <sz val="8"/>
        <rFont val="Arial CE"/>
        <charset val="238"/>
      </rPr>
      <t>Könyvelni Ft-ban 8 000 000 Ft</t>
    </r>
  </si>
  <si>
    <r>
      <t>2022.évi bér kiegészítő támogatás</t>
    </r>
    <r>
      <rPr>
        <b/>
        <sz val="8"/>
        <rFont val="Arial CE"/>
        <charset val="238"/>
      </rPr>
      <t xml:space="preserve"> Könyvelni Ft-ban 1361450 Ft</t>
    </r>
  </si>
  <si>
    <t>053123</t>
  </si>
  <si>
    <t>053513</t>
  </si>
  <si>
    <t>Zúzalék</t>
  </si>
  <si>
    <t>053333</t>
  </si>
  <si>
    <t>Bérleti díj</t>
  </si>
  <si>
    <t>Főépítészi tevékenység (2021.01.01.-2022.02.28.)</t>
  </si>
  <si>
    <t>Polgármesteri illetmény támogatása</t>
  </si>
  <si>
    <t>062020 MFP-ÖTIK/2022 Energetikai fejlesztés pályázat - Művelődési Ház</t>
  </si>
  <si>
    <t>082091 KBFT-E-22-1555 Kulturális bérfejlesztés támogatása</t>
  </si>
  <si>
    <t>MFP-ÖTIK/2022 Energetikai fejlesztés pályázat Művelődési Ház</t>
  </si>
  <si>
    <t>KBFT-E-22-1555 Kulturális bérfejlesztés pályázat</t>
  </si>
  <si>
    <t>Hosszabb időtartamú közfoglalkoztatás 2021.03.16-2022.02.28.</t>
  </si>
  <si>
    <t xml:space="preserve">066020 STR-2021-024 Balatonberényi Naturista strand fejlesztése IV.ütem </t>
  </si>
  <si>
    <t>094113</t>
  </si>
  <si>
    <t>09531</t>
  </si>
  <si>
    <t>0511073</t>
  </si>
  <si>
    <t>Szoc.hozzájárulási adó</t>
  </si>
  <si>
    <t>062020 MFP-ÖTIF/2022 Önkormányzati temetők infrastrukturális fejlesztése - 2022</t>
  </si>
  <si>
    <t>MFP-ÖTIF/2022 Önkormányzati temetők infrastrukturális fejlesztése - 2022</t>
  </si>
  <si>
    <t>STR-2021-024 Naturista strand fejlesztése IV. ütem</t>
  </si>
  <si>
    <t>05623</t>
  </si>
  <si>
    <t>Játszótéri eszközök</t>
  </si>
  <si>
    <t>Egyéb eszközök</t>
  </si>
  <si>
    <t>Pályázati dokumentáció</t>
  </si>
  <si>
    <t>051223</t>
  </si>
  <si>
    <t>Csicsergő-félsziget közterület fejlesztése</t>
  </si>
  <si>
    <t>Szavazást követő nap átlagbér</t>
  </si>
  <si>
    <t>Iparűzési adóhoz kapcsolódó kiegészítő támogatás</t>
  </si>
  <si>
    <t>091163</t>
  </si>
  <si>
    <t>Elöző évi elszámolás (Szünidei étkezés)</t>
  </si>
  <si>
    <t>Veszprém-Balaton 2022. évi hozzájárulás</t>
  </si>
  <si>
    <t>Ravatalozó felújítás</t>
  </si>
  <si>
    <t>Új urnafal kialakítás</t>
  </si>
  <si>
    <t>Halott hűtő</t>
  </si>
  <si>
    <t>066020 P-TF-34/2021 Balatonberényi Csicsergő-félsziget közterület fejlesztése BFT pályázat</t>
  </si>
  <si>
    <t>066020 Nyári diákmunka 2022</t>
  </si>
  <si>
    <t>Munkaügyi hiv-tól átvett pénz diákmunkára</t>
  </si>
  <si>
    <t>Vitorlás utca kiviteli terv</t>
  </si>
  <si>
    <t>Gyermekétkeztetéshez hozzájárulás</t>
  </si>
  <si>
    <t>0584331</t>
  </si>
  <si>
    <t>Fel nem használt összeg visszafizetése</t>
  </si>
  <si>
    <t xml:space="preserve">Felhalmozási célú pénz átadás </t>
  </si>
  <si>
    <t>Nyári diákmunka 2022</t>
  </si>
  <si>
    <t>65 év felettiek karácsonyi támogatása</t>
  </si>
  <si>
    <t>Diákmunka alapbér</t>
  </si>
  <si>
    <t>Szabadságmegváltás</t>
  </si>
  <si>
    <t>Egyéb dologi kiadás - műszaki vizsga</t>
  </si>
  <si>
    <t>053113</t>
  </si>
  <si>
    <t>Egéb szolgáltatás</t>
  </si>
  <si>
    <t>Energetiai tanusítvány</t>
  </si>
  <si>
    <t>094013</t>
  </si>
  <si>
    <t>094011</t>
  </si>
  <si>
    <t>Készlet értékesítés</t>
  </si>
  <si>
    <t>Elöző évi elszámolás (Iparűzési adó kiegészítés)</t>
  </si>
  <si>
    <t>Szakmai szolgáltatás</t>
  </si>
  <si>
    <t>Bokrosi u. kerékpárút tervezése</t>
  </si>
  <si>
    <t>Bartók u. útburkolat felújítás</t>
  </si>
  <si>
    <t>094103</t>
  </si>
  <si>
    <t>094101</t>
  </si>
  <si>
    <t>Kártérítés</t>
  </si>
  <si>
    <t>Megbízási díj nyertes pályázatok után</t>
  </si>
  <si>
    <t>Külső személyi juttatás</t>
  </si>
  <si>
    <t>Közvilágítási lámpatest</t>
  </si>
  <si>
    <t>018020 Központi költségvetési befizetések</t>
  </si>
  <si>
    <t>0550223</t>
  </si>
  <si>
    <t>0550221</t>
  </si>
  <si>
    <r>
      <t xml:space="preserve">Önkormányzati szolidaritási hozzájárulás </t>
    </r>
    <r>
      <rPr>
        <b/>
        <sz val="8"/>
        <rFont val="Arial CE"/>
        <charset val="238"/>
      </rPr>
      <t>Ft-ban</t>
    </r>
  </si>
  <si>
    <t>Finanszírozási kiadás</t>
  </si>
  <si>
    <t>Karbantartási</t>
  </si>
  <si>
    <t>Karácsonyi támogatás</t>
  </si>
  <si>
    <t>Sport Egyesület támogatás működésre</t>
  </si>
  <si>
    <t>Mise út felújítás terv</t>
  </si>
  <si>
    <t>József Attila utca felújítás</t>
  </si>
  <si>
    <t>Stég vásárlás</t>
  </si>
  <si>
    <t>Szabadstrand kialakítás költségei</t>
  </si>
  <si>
    <t>2022. tény</t>
  </si>
  <si>
    <t>2023. évi költségvetés</t>
  </si>
  <si>
    <t>Egyéb községi ünnepek</t>
  </si>
  <si>
    <t>Azonosító:  .../2023.(II..) rendelet</t>
  </si>
  <si>
    <t>Lakossági hozzájárulás stég vásárláshoz</t>
  </si>
  <si>
    <r>
      <t xml:space="preserve">2023.évi áll. Tám. megelőlegezés vissza </t>
    </r>
    <r>
      <rPr>
        <b/>
        <sz val="8"/>
        <rFont val="Arial CE"/>
        <charset val="238"/>
      </rPr>
      <t xml:space="preserve">Könyvelni Ft-ban </t>
    </r>
  </si>
  <si>
    <t>Egyéb anyag</t>
  </si>
  <si>
    <t>B.keresztúr Alapszolg.Közp.elöző évi elszámolás</t>
  </si>
  <si>
    <t>B.keresztúr Alapszolg.Közp.epénz átadás</t>
  </si>
  <si>
    <r>
      <t xml:space="preserve">Maradvány ig.vétel (felhalmozási) </t>
    </r>
    <r>
      <rPr>
        <b/>
        <sz val="8"/>
        <rFont val="Arial CE"/>
        <charset val="238"/>
      </rPr>
      <t xml:space="preserve">könyvelni Ft-ban </t>
    </r>
  </si>
  <si>
    <t>Turisztikai referens 03.01-től</t>
  </si>
  <si>
    <t>0511061</t>
  </si>
  <si>
    <t>Jubileumi jutalom</t>
  </si>
  <si>
    <t>066020 TOP_PLUSZ-3.3.2-21-SO1-2022-00009 Orvosi rendelők felújítása Balatonberényben és Vörsön</t>
  </si>
  <si>
    <t>Eszközbeszerzés költségei</t>
  </si>
  <si>
    <t>Orvosi rendelő felújítás</t>
  </si>
  <si>
    <t>Műszaki jellgű szolgáltatások</t>
  </si>
  <si>
    <t>Bringapálya - Kerékpáros pumpapálya önerő</t>
  </si>
  <si>
    <t>BFT Zöldfelület fejlesztés önerő</t>
  </si>
  <si>
    <t>Térfigyelő kamerarendszer bővítése</t>
  </si>
  <si>
    <t>Idősek Klubja tetőszerkezet javítása</t>
  </si>
  <si>
    <t>05622</t>
  </si>
  <si>
    <t>TOP_PLUSZ Orvosi rendelő felújítás</t>
  </si>
  <si>
    <t>2023.évi költségvetés</t>
  </si>
  <si>
    <t>Parkolási tanulmány</t>
  </si>
  <si>
    <t>Mise út önerő</t>
  </si>
  <si>
    <t>Klímabarát tagdíj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</si>
</sst>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sz val="8"/>
      <name val="Arial"/>
      <family val="2"/>
      <charset val="238"/>
    </font>
    <font>
      <sz val="8"/>
      <color theme="1"/>
      <name val="Arial ce"/>
    </font>
    <font>
      <b/>
      <sz val="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0" fontId="2" fillId="0" borderId="0" xfId="0" applyFont="1"/>
    <xf numFmtId="3" fontId="2" fillId="0" borderId="0" xfId="0" applyNumberFormat="1" applyFont="1"/>
    <xf numFmtId="0" fontId="3" fillId="0" borderId="1" xfId="0" applyFont="1" applyBorder="1"/>
    <xf numFmtId="0" fontId="7" fillId="0" borderId="0" xfId="0" applyFont="1"/>
    <xf numFmtId="3" fontId="7" fillId="0" borderId="0" xfId="0" applyNumberFormat="1" applyFont="1"/>
    <xf numFmtId="0" fontId="2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3" fontId="16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3" fontId="11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8" fillId="0" borderId="1" xfId="0" applyFont="1" applyBorder="1" applyAlignment="1">
      <alignment horizontal="left"/>
    </xf>
    <xf numFmtId="0" fontId="9" fillId="0" borderId="0" xfId="0" applyFont="1"/>
    <xf numFmtId="3" fontId="9" fillId="0" borderId="0" xfId="0" applyNumberFormat="1" applyFont="1"/>
    <xf numFmtId="3" fontId="6" fillId="0" borderId="0" xfId="0" applyNumberFormat="1" applyFont="1"/>
    <xf numFmtId="3" fontId="2" fillId="2" borderId="1" xfId="0" applyNumberFormat="1" applyFont="1" applyFill="1" applyBorder="1"/>
    <xf numFmtId="0" fontId="6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 applyAlignment="1">
      <alignment wrapText="1"/>
    </xf>
    <xf numFmtId="3" fontId="2" fillId="0" borderId="4" xfId="0" applyNumberFormat="1" applyFont="1" applyBorder="1"/>
    <xf numFmtId="49" fontId="14" fillId="0" borderId="1" xfId="0" applyNumberFormat="1" applyFont="1" applyBorder="1" applyAlignment="1">
      <alignment horizontal="left" wrapText="1"/>
    </xf>
    <xf numFmtId="3" fontId="2" fillId="0" borderId="2" xfId="0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/>
    <xf numFmtId="0" fontId="6" fillId="0" borderId="0" xfId="0" applyFont="1"/>
    <xf numFmtId="0" fontId="14" fillId="0" borderId="0" xfId="0" applyFont="1" applyAlignment="1">
      <alignment wrapText="1"/>
    </xf>
    <xf numFmtId="0" fontId="21" fillId="0" borderId="0" xfId="0" applyFont="1" applyAlignment="1">
      <alignment wrapText="1"/>
    </xf>
    <xf numFmtId="3" fontId="2" fillId="3" borderId="1" xfId="0" applyNumberFormat="1" applyFont="1" applyFill="1" applyBorder="1"/>
    <xf numFmtId="0" fontId="4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49" fontId="1" fillId="0" borderId="0" xfId="0" applyNumberFormat="1" applyFont="1" applyAlignment="1">
      <alignment horizontal="left"/>
    </xf>
    <xf numFmtId="3" fontId="16" fillId="0" borderId="0" xfId="0" applyNumberFormat="1" applyFont="1" applyAlignment="1">
      <alignment horizontal="center" wrapText="1"/>
    </xf>
    <xf numFmtId="3" fontId="1" fillId="0" borderId="0" xfId="0" applyNumberFormat="1" applyFont="1"/>
    <xf numFmtId="49" fontId="5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49" fontId="7" fillId="0" borderId="1" xfId="0" applyNumberFormat="1" applyFont="1" applyBorder="1" applyAlignment="1">
      <alignment horizontal="left"/>
    </xf>
    <xf numFmtId="0" fontId="7" fillId="0" borderId="1" xfId="0" applyFont="1" applyBorder="1"/>
    <xf numFmtId="49" fontId="7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right"/>
    </xf>
    <xf numFmtId="0" fontId="18" fillId="0" borderId="0" xfId="0" applyFont="1"/>
    <xf numFmtId="49" fontId="3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/>
    <xf numFmtId="3" fontId="5" fillId="0" borderId="1" xfId="0" applyNumberFormat="1" applyFont="1" applyBorder="1"/>
    <xf numFmtId="3" fontId="5" fillId="0" borderId="0" xfId="0" applyNumberFormat="1" applyFont="1"/>
    <xf numFmtId="3" fontId="2" fillId="0" borderId="1" xfId="0" applyNumberFormat="1" applyFont="1" applyBorder="1" applyAlignment="1">
      <alignment wrapText="1"/>
    </xf>
    <xf numFmtId="49" fontId="12" fillId="0" borderId="0" xfId="0" applyNumberFormat="1" applyFont="1" applyAlignment="1">
      <alignment horizontal="left"/>
    </xf>
    <xf numFmtId="0" fontId="12" fillId="0" borderId="0" xfId="0" applyFont="1"/>
    <xf numFmtId="3" fontId="12" fillId="0" borderId="0" xfId="0" applyNumberFormat="1" applyFont="1"/>
    <xf numFmtId="49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16" fontId="2" fillId="0" borderId="1" xfId="0" applyNumberFormat="1" applyFont="1" applyBorder="1"/>
    <xf numFmtId="0" fontId="2" fillId="0" borderId="1" xfId="0" applyFont="1" applyBorder="1" applyAlignment="1">
      <alignment wrapText="1"/>
    </xf>
    <xf numFmtId="3" fontId="3" fillId="0" borderId="0" xfId="0" applyNumberFormat="1" applyFont="1"/>
    <xf numFmtId="3" fontId="2" fillId="0" borderId="0" xfId="0" applyNumberFormat="1" applyFont="1" applyAlignment="1">
      <alignment wrapText="1"/>
    </xf>
    <xf numFmtId="3" fontId="3" fillId="0" borderId="1" xfId="0" applyNumberFormat="1" applyFont="1" applyBorder="1"/>
    <xf numFmtId="3" fontId="5" fillId="0" borderId="2" xfId="0" applyNumberFormat="1" applyFont="1" applyBorder="1"/>
    <xf numFmtId="49" fontId="4" fillId="0" borderId="0" xfId="0" applyNumberFormat="1" applyFont="1" applyAlignment="1">
      <alignment horizontal="left"/>
    </xf>
    <xf numFmtId="0" fontId="3" fillId="0" borderId="0" xfId="0" applyFont="1"/>
    <xf numFmtId="3" fontId="19" fillId="0" borderId="0" xfId="0" applyNumberFormat="1" applyFont="1"/>
    <xf numFmtId="3" fontId="20" fillId="0" borderId="0" xfId="0" applyNumberFormat="1" applyFont="1"/>
    <xf numFmtId="3" fontId="4" fillId="0" borderId="0" xfId="0" applyNumberFormat="1" applyFont="1"/>
    <xf numFmtId="49" fontId="15" fillId="0" borderId="1" xfId="0" applyNumberFormat="1" applyFont="1" applyBorder="1" applyAlignment="1">
      <alignment horizontal="left"/>
    </xf>
    <xf numFmtId="0" fontId="15" fillId="0" borderId="1" xfId="0" applyFont="1" applyBorder="1"/>
    <xf numFmtId="3" fontId="15" fillId="0" borderId="1" xfId="0" applyNumberFormat="1" applyFont="1" applyBorder="1"/>
    <xf numFmtId="49" fontId="12" fillId="0" borderId="1" xfId="0" applyNumberFormat="1" applyFont="1" applyBorder="1" applyAlignment="1">
      <alignment horizontal="left"/>
    </xf>
    <xf numFmtId="0" fontId="12" fillId="0" borderId="1" xfId="0" applyFont="1" applyBorder="1"/>
    <xf numFmtId="3" fontId="12" fillId="0" borderId="1" xfId="0" applyNumberFormat="1" applyFont="1" applyBorder="1"/>
    <xf numFmtId="3" fontId="2" fillId="0" borderId="3" xfId="0" applyNumberFormat="1" applyFont="1" applyBorder="1"/>
    <xf numFmtId="3" fontId="5" fillId="0" borderId="3" xfId="0" applyNumberFormat="1" applyFont="1" applyBorder="1"/>
    <xf numFmtId="49" fontId="17" fillId="0" borderId="0" xfId="0" applyNumberFormat="1" applyFont="1" applyAlignment="1">
      <alignment horizontal="left"/>
    </xf>
    <xf numFmtId="0" fontId="17" fillId="0" borderId="0" xfId="0" applyFont="1"/>
    <xf numFmtId="3" fontId="17" fillId="0" borderId="0" xfId="0" applyNumberFormat="1" applyFont="1"/>
    <xf numFmtId="3" fontId="15" fillId="0" borderId="0" xfId="0" applyNumberFormat="1" applyFont="1"/>
    <xf numFmtId="0" fontId="7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/>
    <xf numFmtId="3" fontId="9" fillId="0" borderId="1" xfId="0" applyNumberFormat="1" applyFont="1" applyBorder="1"/>
    <xf numFmtId="0" fontId="10" fillId="0" borderId="0" xfId="0" applyFo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1.xml"/><Relationship Id="rId5" Type="http://schemas.openxmlformats.org/officeDocument/2006/relationships/styles" Target="styles.xml"/><Relationship Id="rId10" Type="http://schemas.microsoft.com/office/2017/10/relationships/person" Target="persons/person0.xml"/><Relationship Id="rId4" Type="http://schemas.openxmlformats.org/officeDocument/2006/relationships/theme" Target="theme/theme1.xml"/><Relationship Id="rId9" Type="http://schemas.microsoft.com/office/2017/10/relationships/person" Target="persons/person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3">
    <pageSetUpPr fitToPage="1"/>
  </sheetPr>
  <dimension ref="A1:K55"/>
  <sheetViews>
    <sheetView zoomScaleNormal="100" workbookViewId="0">
      <selection activeCell="F8" sqref="F8"/>
    </sheetView>
  </sheetViews>
  <sheetFormatPr defaultColWidth="9.109375" defaultRowHeight="10.199999999999999" x14ac:dyDescent="0.2"/>
  <cols>
    <col min="1" max="1" width="35.5546875" style="38" customWidth="1"/>
    <col min="2" max="11" width="12.5546875" style="3" customWidth="1"/>
    <col min="12" max="16384" width="9.109375" style="3"/>
  </cols>
  <sheetData>
    <row r="1" spans="1:11" ht="12.6" customHeight="1" x14ac:dyDescent="0.2">
      <c r="A1" s="102" t="s">
        <v>111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ht="12.6" customHeight="1" x14ac:dyDescent="0.2">
      <c r="A2" s="102" t="s">
        <v>674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1" ht="12.6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103" t="s">
        <v>549</v>
      </c>
      <c r="K3" s="103"/>
    </row>
    <row r="4" spans="1:11" x14ac:dyDescent="0.2">
      <c r="A4" s="29"/>
      <c r="B4" s="99" t="s">
        <v>401</v>
      </c>
      <c r="C4" s="99"/>
      <c r="D4" s="99"/>
      <c r="E4" s="99"/>
      <c r="F4" s="100"/>
      <c r="G4" s="101" t="s">
        <v>402</v>
      </c>
      <c r="H4" s="99"/>
      <c r="I4" s="99"/>
      <c r="J4" s="99"/>
      <c r="K4" s="99"/>
    </row>
    <row r="5" spans="1:11" s="30" customFormat="1" ht="36" customHeight="1" x14ac:dyDescent="0.2">
      <c r="A5" s="29" t="s">
        <v>7</v>
      </c>
      <c r="B5" s="12" t="s">
        <v>554</v>
      </c>
      <c r="C5" s="12" t="s">
        <v>555</v>
      </c>
      <c r="D5" s="12" t="s">
        <v>556</v>
      </c>
      <c r="E5" s="12" t="s">
        <v>557</v>
      </c>
      <c r="F5" s="12" t="s">
        <v>652</v>
      </c>
      <c r="G5" s="12" t="s">
        <v>554</v>
      </c>
      <c r="H5" s="12" t="s">
        <v>555</v>
      </c>
      <c r="I5" s="12" t="s">
        <v>556</v>
      </c>
      <c r="J5" s="12" t="s">
        <v>557</v>
      </c>
      <c r="K5" s="12" t="s">
        <v>652</v>
      </c>
    </row>
    <row r="6" spans="1:11" ht="11.4" customHeight="1" x14ac:dyDescent="0.2">
      <c r="A6" s="31" t="s">
        <v>182</v>
      </c>
      <c r="B6" s="2">
        <f>(Önkormányzat!D27)</f>
        <v>4264000</v>
      </c>
      <c r="C6" s="2">
        <f>(Önkormányzat!E27)</f>
        <v>8478819</v>
      </c>
      <c r="D6" s="2">
        <f>(Önkormányzat!F27)</f>
        <v>12742819</v>
      </c>
      <c r="E6" s="2">
        <f>(Önkormányzat!G27)</f>
        <v>20475256</v>
      </c>
      <c r="F6" s="2">
        <f>(Önkormányzat!H27)</f>
        <v>5582985</v>
      </c>
      <c r="G6" s="2"/>
      <c r="H6" s="2"/>
      <c r="I6" s="2"/>
      <c r="J6" s="2"/>
      <c r="K6" s="2"/>
    </row>
    <row r="7" spans="1:11" ht="11.4" customHeight="1" x14ac:dyDescent="0.2">
      <c r="A7" s="31" t="s">
        <v>410</v>
      </c>
      <c r="B7" s="2">
        <f>(Önkormányzat!D35)</f>
        <v>19651000</v>
      </c>
      <c r="C7" s="2">
        <f>(Önkormányzat!E35)</f>
        <v>0</v>
      </c>
      <c r="D7" s="2">
        <f>(Önkormányzat!F35)</f>
        <v>19651000</v>
      </c>
      <c r="E7" s="2">
        <f>(Önkormányzat!G35)</f>
        <v>19650380</v>
      </c>
      <c r="F7" s="2">
        <f>(Önkormányzat!H35)</f>
        <v>0</v>
      </c>
      <c r="G7" s="2">
        <f>(Önkormányzat!D42)</f>
        <v>8043000</v>
      </c>
      <c r="H7" s="2">
        <f>(Önkormányzat!E42)</f>
        <v>0</v>
      </c>
      <c r="I7" s="2">
        <f>(Önkormányzat!F42)</f>
        <v>8043000</v>
      </c>
      <c r="J7" s="2">
        <f>(Önkormányzat!G42)</f>
        <v>8042734</v>
      </c>
      <c r="K7" s="2">
        <f>(Önkormányzat!H42)</f>
        <v>0</v>
      </c>
    </row>
    <row r="8" spans="1:11" x14ac:dyDescent="0.2">
      <c r="A8" s="31" t="s">
        <v>98</v>
      </c>
      <c r="B8" s="2">
        <f>SUM(Önkormányzat!D81+Önkormányzat!D89)</f>
        <v>19824000</v>
      </c>
      <c r="C8" s="2">
        <f>SUM(Önkormányzat!E81+Önkormányzat!E89)</f>
        <v>508046</v>
      </c>
      <c r="D8" s="2">
        <f>SUM(Önkormányzat!F81+Önkormányzat!F89)</f>
        <v>20332046</v>
      </c>
      <c r="E8" s="2">
        <f>SUM(Önkormányzat!G81+Önkormányzat!G89)</f>
        <v>19471920</v>
      </c>
      <c r="F8" s="2">
        <f>SUM(Önkormányzat!H81+Önkormányzat!H89)</f>
        <v>21910500</v>
      </c>
      <c r="G8" s="32">
        <f>Önkormányzat!D129</f>
        <v>2276000</v>
      </c>
      <c r="H8" s="32">
        <f>Önkormányzat!E129</f>
        <v>0</v>
      </c>
      <c r="I8" s="32">
        <f>Önkormányzat!F129</f>
        <v>2276000</v>
      </c>
      <c r="J8" s="32">
        <f>Önkormányzat!G129</f>
        <v>2276000</v>
      </c>
      <c r="K8" s="32">
        <f>Önkormányzat!H129</f>
        <v>1740000</v>
      </c>
    </row>
    <row r="9" spans="1:11" ht="11.4" customHeight="1" x14ac:dyDescent="0.2">
      <c r="A9" s="31" t="s">
        <v>450</v>
      </c>
      <c r="B9" s="2">
        <f>(Önkormányzat!D122)</f>
        <v>1886000</v>
      </c>
      <c r="C9" s="2">
        <f>(Önkormányzat!E122)</f>
        <v>0</v>
      </c>
      <c r="D9" s="2">
        <f>(Önkormányzat!F122)</f>
        <v>1886000</v>
      </c>
      <c r="E9" s="2">
        <f>(Önkormányzat!G122)</f>
        <v>1239999</v>
      </c>
      <c r="F9" s="2">
        <f>(Önkormányzat!H122)</f>
        <v>0</v>
      </c>
      <c r="G9" s="2"/>
      <c r="H9" s="2"/>
      <c r="I9" s="2"/>
      <c r="J9" s="2"/>
      <c r="K9" s="2"/>
    </row>
    <row r="10" spans="1:11" ht="14.25" customHeight="1" x14ac:dyDescent="0.2">
      <c r="A10" s="31" t="s">
        <v>99</v>
      </c>
      <c r="B10" s="2">
        <f>(Önkormányzat!D141)</f>
        <v>25638000</v>
      </c>
      <c r="C10" s="2">
        <f>(Önkormányzat!E141)</f>
        <v>431940</v>
      </c>
      <c r="D10" s="2">
        <f>(Önkormányzat!F141)</f>
        <v>26069940</v>
      </c>
      <c r="E10" s="2">
        <f>(Önkormányzat!G141)</f>
        <v>26069722</v>
      </c>
      <c r="F10" s="2">
        <f>(Önkormányzat!H141)</f>
        <v>35749167</v>
      </c>
      <c r="G10" s="2"/>
      <c r="H10" s="2"/>
      <c r="I10" s="2"/>
      <c r="J10" s="2"/>
      <c r="K10" s="2"/>
    </row>
    <row r="11" spans="1:11" ht="13.5" customHeight="1" x14ac:dyDescent="0.2">
      <c r="A11" s="31" t="s">
        <v>199</v>
      </c>
      <c r="B11" s="2">
        <f>(Önkormányzat!D152)</f>
        <v>318000</v>
      </c>
      <c r="C11" s="2">
        <f>(Önkormányzat!E152)</f>
        <v>0</v>
      </c>
      <c r="D11" s="2">
        <f>(Önkormányzat!F152)</f>
        <v>318000</v>
      </c>
      <c r="E11" s="2">
        <f>(Önkormányzat!G152)</f>
        <v>0</v>
      </c>
      <c r="F11" s="2">
        <f>(Önkormányzat!H152)</f>
        <v>203200</v>
      </c>
      <c r="G11" s="2"/>
      <c r="H11" s="2"/>
      <c r="I11" s="2"/>
      <c r="J11" s="2"/>
      <c r="K11" s="2"/>
    </row>
    <row r="12" spans="1:11" ht="13.5" customHeight="1" x14ac:dyDescent="0.2">
      <c r="A12" s="31" t="s">
        <v>466</v>
      </c>
      <c r="B12" s="2">
        <f>Önkormányzat!D97</f>
        <v>0</v>
      </c>
      <c r="C12" s="2">
        <f>Önkormányzat!E97</f>
        <v>0</v>
      </c>
      <c r="D12" s="2">
        <f>Önkormányzat!F97</f>
        <v>0</v>
      </c>
      <c r="E12" s="2">
        <f>Önkormányzat!G97</f>
        <v>0</v>
      </c>
      <c r="F12" s="2">
        <f>Önkormányzat!H97</f>
        <v>0</v>
      </c>
      <c r="G12" s="32">
        <f>Önkormányzat!D105</f>
        <v>0</v>
      </c>
      <c r="H12" s="32">
        <f>Önkormányzat!E105</f>
        <v>0</v>
      </c>
      <c r="I12" s="32">
        <f>Önkormányzat!F105</f>
        <v>0</v>
      </c>
      <c r="J12" s="32">
        <f>Önkormányzat!G105</f>
        <v>0</v>
      </c>
      <c r="K12" s="32">
        <f>Önkormányzat!H105</f>
        <v>0</v>
      </c>
    </row>
    <row r="13" spans="1:11" ht="19.5" customHeight="1" x14ac:dyDescent="0.2">
      <c r="A13" s="33" t="s">
        <v>389</v>
      </c>
      <c r="B13" s="2">
        <f>(Önkormányzat!D170)</f>
        <v>6566000</v>
      </c>
      <c r="C13" s="2">
        <f>(Önkormányzat!E170)</f>
        <v>0</v>
      </c>
      <c r="D13" s="2">
        <f>(Önkormányzat!F170)</f>
        <v>6566000</v>
      </c>
      <c r="E13" s="2">
        <f>(Önkormányzat!G170)</f>
        <v>0</v>
      </c>
      <c r="F13" s="2">
        <f>(Önkormányzat!H170)</f>
        <v>6566000</v>
      </c>
      <c r="G13" s="2">
        <f>(Önkormányzat!D159)</f>
        <v>7064000</v>
      </c>
      <c r="H13" s="2">
        <f>(Önkormányzat!E159)</f>
        <v>0</v>
      </c>
      <c r="I13" s="2">
        <f>(Önkormányzat!F159)</f>
        <v>7064000</v>
      </c>
      <c r="J13" s="2">
        <f>(Önkormányzat!G159)</f>
        <v>0</v>
      </c>
      <c r="K13" s="2">
        <f>(Önkormányzat!H159)</f>
        <v>7064000</v>
      </c>
    </row>
    <row r="14" spans="1:11" ht="19.5" customHeight="1" x14ac:dyDescent="0.2">
      <c r="A14" s="33" t="s">
        <v>595</v>
      </c>
      <c r="B14" s="2">
        <f>Önkormányzat!D187</f>
        <v>0</v>
      </c>
      <c r="C14" s="2">
        <f>Önkormányzat!E187</f>
        <v>29324733</v>
      </c>
      <c r="D14" s="2">
        <f>Önkormányzat!F187</f>
        <v>29324733</v>
      </c>
      <c r="E14" s="2">
        <f>Önkormányzat!G187</f>
        <v>29350133</v>
      </c>
      <c r="F14" s="2">
        <f>Önkormányzat!H187</f>
        <v>0</v>
      </c>
      <c r="G14" s="2">
        <f>Önkormányzat!D177</f>
        <v>0</v>
      </c>
      <c r="H14" s="2">
        <f>Önkormányzat!E177</f>
        <v>29324733</v>
      </c>
      <c r="I14" s="2">
        <f>Önkormányzat!F177</f>
        <v>29324733</v>
      </c>
      <c r="J14" s="2">
        <f>Önkormányzat!G177</f>
        <v>29324733</v>
      </c>
      <c r="K14" s="2">
        <f>Önkormányzat!H177</f>
        <v>0</v>
      </c>
    </row>
    <row r="15" spans="1:11" ht="19.5" customHeight="1" x14ac:dyDescent="0.2">
      <c r="A15" s="33" t="s">
        <v>585</v>
      </c>
      <c r="B15" s="2">
        <f>Önkormányzat!D194</f>
        <v>0</v>
      </c>
      <c r="C15" s="2">
        <f>Önkormányzat!E194</f>
        <v>0</v>
      </c>
      <c r="D15" s="2">
        <f>Önkormányzat!F194</f>
        <v>0</v>
      </c>
      <c r="E15" s="2">
        <f>Önkormányzat!G194</f>
        <v>23000</v>
      </c>
      <c r="F15" s="2">
        <f>Önkormányzat!H194</f>
        <v>0</v>
      </c>
      <c r="G15" s="2"/>
      <c r="H15" s="2"/>
      <c r="I15" s="2"/>
      <c r="J15" s="2"/>
      <c r="K15" s="2"/>
    </row>
    <row r="16" spans="1:11" ht="19.5" customHeight="1" x14ac:dyDescent="0.2">
      <c r="A16" s="33" t="s">
        <v>586</v>
      </c>
      <c r="B16" s="2"/>
      <c r="C16" s="2"/>
      <c r="D16" s="2"/>
      <c r="E16" s="2"/>
      <c r="F16" s="2"/>
      <c r="G16" s="2">
        <f>Önkormányzat!D201</f>
        <v>0</v>
      </c>
      <c r="H16" s="2">
        <f>Önkormányzat!E201</f>
        <v>0</v>
      </c>
      <c r="I16" s="2">
        <f>Önkormányzat!F201</f>
        <v>0</v>
      </c>
      <c r="J16" s="2">
        <f>Önkormányzat!G201</f>
        <v>846958</v>
      </c>
      <c r="K16" s="2">
        <f>Önkormányzat!H201</f>
        <v>750000</v>
      </c>
    </row>
    <row r="17" spans="1:11" ht="11.4" customHeight="1" x14ac:dyDescent="0.2">
      <c r="A17" s="31" t="s">
        <v>286</v>
      </c>
      <c r="B17" s="2">
        <f>(Önkormányzat!D484)</f>
        <v>127000</v>
      </c>
      <c r="C17" s="2">
        <f>(Önkormányzat!E484)</f>
        <v>0</v>
      </c>
      <c r="D17" s="2">
        <f>(Önkormányzat!F484)</f>
        <v>127000</v>
      </c>
      <c r="E17" s="2">
        <f>(Önkormányzat!G484)</f>
        <v>0</v>
      </c>
      <c r="F17" s="2">
        <f>(Önkormányzat!H484)</f>
        <v>127000</v>
      </c>
      <c r="G17" s="2"/>
      <c r="H17" s="2"/>
      <c r="I17" s="2"/>
      <c r="J17" s="2"/>
      <c r="K17" s="2"/>
    </row>
    <row r="18" spans="1:11" ht="11.4" customHeight="1" x14ac:dyDescent="0.2">
      <c r="A18" s="31" t="s">
        <v>8</v>
      </c>
      <c r="B18" s="2">
        <f>(Önkormányzat!D494)</f>
        <v>5842000</v>
      </c>
      <c r="C18" s="2">
        <f>(Önkormányzat!E494)</f>
        <v>0</v>
      </c>
      <c r="D18" s="2">
        <f>(Önkormányzat!F494)</f>
        <v>5842000</v>
      </c>
      <c r="E18" s="2">
        <f>(Önkormányzat!G494)</f>
        <v>6231463</v>
      </c>
      <c r="F18" s="2">
        <f>(Önkormányzat!H494)</f>
        <v>7570000</v>
      </c>
      <c r="G18" s="2"/>
      <c r="H18" s="2"/>
      <c r="I18" s="2"/>
      <c r="J18" s="2"/>
      <c r="K18" s="2"/>
    </row>
    <row r="19" spans="1:11" ht="11.4" customHeight="1" x14ac:dyDescent="0.2">
      <c r="A19" s="31" t="s">
        <v>341</v>
      </c>
      <c r="B19" s="2"/>
      <c r="C19" s="2"/>
      <c r="D19" s="2"/>
      <c r="E19" s="2"/>
      <c r="F19" s="2"/>
      <c r="G19" s="2">
        <f>(Önkormányzat!D508)</f>
        <v>111400000</v>
      </c>
      <c r="H19" s="2">
        <f>(Önkormányzat!E508)</f>
        <v>0</v>
      </c>
      <c r="I19" s="2">
        <f>(Önkormányzat!F508)</f>
        <v>111400000</v>
      </c>
      <c r="J19" s="2">
        <f>(Önkormányzat!G508)</f>
        <v>139950539</v>
      </c>
      <c r="K19" s="2">
        <f>(Önkormányzat!H508)</f>
        <v>167000000</v>
      </c>
    </row>
    <row r="20" spans="1:11" ht="14.25" customHeight="1" x14ac:dyDescent="0.2">
      <c r="A20" s="31" t="s">
        <v>0</v>
      </c>
      <c r="B20" s="2">
        <f>(Önkormányzat!D321)</f>
        <v>123714000</v>
      </c>
      <c r="C20" s="2">
        <f>(Önkormányzat!E321)</f>
        <v>14252100</v>
      </c>
      <c r="D20" s="2">
        <f>(Önkormányzat!F321)</f>
        <v>137966100</v>
      </c>
      <c r="E20" s="2">
        <f>(Önkormányzat!G321)</f>
        <v>131376851</v>
      </c>
      <c r="F20" s="2">
        <f>(Önkormányzat!H321)</f>
        <v>141073000</v>
      </c>
      <c r="G20" s="2">
        <f>(Önkormányzat!D222)</f>
        <v>218350099</v>
      </c>
      <c r="H20" s="2">
        <f>(Önkormányzat!E222)</f>
        <v>1168400</v>
      </c>
      <c r="I20" s="2">
        <f>(Önkormányzat!F222)</f>
        <v>219518499</v>
      </c>
      <c r="J20" s="2">
        <f>(Önkormányzat!G222)</f>
        <v>222330580</v>
      </c>
      <c r="K20" s="2">
        <f>(Önkormányzat!H222)</f>
        <v>100906917</v>
      </c>
    </row>
    <row r="21" spans="1:11" ht="14.25" customHeight="1" x14ac:dyDescent="0.2">
      <c r="A21" s="31" t="s">
        <v>673</v>
      </c>
      <c r="B21" s="2">
        <f>Önkormányzat!D341</f>
        <v>0</v>
      </c>
      <c r="C21" s="2">
        <f>Önkormányzat!E341</f>
        <v>0</v>
      </c>
      <c r="D21" s="2">
        <f>Önkormányzat!F341</f>
        <v>0</v>
      </c>
      <c r="E21" s="2">
        <f>Önkormányzat!G341</f>
        <v>0</v>
      </c>
      <c r="F21" s="2">
        <f>Önkormányzat!H341</f>
        <v>114549533</v>
      </c>
      <c r="G21" s="34">
        <f>Önkormányzat!D328</f>
        <v>0</v>
      </c>
      <c r="H21" s="34">
        <f>Önkormányzat!E328</f>
        <v>0</v>
      </c>
      <c r="I21" s="34">
        <f>Önkormányzat!F328</f>
        <v>0</v>
      </c>
      <c r="J21" s="34">
        <f>Önkormányzat!G328</f>
        <v>0</v>
      </c>
      <c r="K21" s="34">
        <f>Önkormányzat!H328</f>
        <v>114549533</v>
      </c>
    </row>
    <row r="22" spans="1:11" ht="13.5" customHeight="1" x14ac:dyDescent="0.2">
      <c r="A22" s="31" t="s">
        <v>440</v>
      </c>
      <c r="B22" s="2">
        <f>(Önkormányzat!D355)</f>
        <v>27912000</v>
      </c>
      <c r="C22" s="2">
        <f>(Önkormányzat!E355)</f>
        <v>5554</v>
      </c>
      <c r="D22" s="2">
        <f>(Önkormányzat!F355)</f>
        <v>27917554</v>
      </c>
      <c r="E22" s="2">
        <f>(Önkormányzat!G355)</f>
        <v>28182385</v>
      </c>
      <c r="F22" s="2">
        <f>(Önkormányzat!H355)</f>
        <v>0</v>
      </c>
      <c r="G22" s="32"/>
      <c r="H22" s="32"/>
      <c r="I22" s="32"/>
      <c r="J22" s="32"/>
      <c r="K22" s="32"/>
    </row>
    <row r="23" spans="1:11" ht="13.5" customHeight="1" x14ac:dyDescent="0.2">
      <c r="A23" s="31" t="s">
        <v>479</v>
      </c>
      <c r="B23" s="2">
        <f>Önkormányzat!D369</f>
        <v>33807000</v>
      </c>
      <c r="C23" s="2">
        <f>Önkormányzat!E369</f>
        <v>0</v>
      </c>
      <c r="D23" s="2">
        <f>Önkormányzat!F369</f>
        <v>33807000</v>
      </c>
      <c r="E23" s="2">
        <f>Önkormányzat!G369</f>
        <v>33941443</v>
      </c>
      <c r="F23" s="2">
        <f>Önkormányzat!H369</f>
        <v>0</v>
      </c>
      <c r="G23" s="34"/>
      <c r="H23" s="34"/>
      <c r="I23" s="34"/>
      <c r="J23" s="34"/>
      <c r="K23" s="34"/>
    </row>
    <row r="24" spans="1:11" ht="13.5" customHeight="1" x14ac:dyDescent="0.2">
      <c r="A24" s="31" t="s">
        <v>485</v>
      </c>
      <c r="B24" s="2">
        <f>Önkormányzat!D382</f>
        <v>4970000</v>
      </c>
      <c r="C24" s="2">
        <f>Önkormányzat!E382</f>
        <v>0</v>
      </c>
      <c r="D24" s="2">
        <f>Önkormányzat!F382</f>
        <v>4970000</v>
      </c>
      <c r="E24" s="2">
        <f>Önkormányzat!G382</f>
        <v>5099998</v>
      </c>
      <c r="F24" s="2">
        <f>Önkormányzat!H382</f>
        <v>0</v>
      </c>
      <c r="G24" s="34"/>
      <c r="H24" s="34"/>
      <c r="I24" s="34"/>
      <c r="J24" s="34"/>
      <c r="K24" s="34"/>
    </row>
    <row r="25" spans="1:11" ht="19.2" x14ac:dyDescent="0.2">
      <c r="A25" s="31" t="s">
        <v>520</v>
      </c>
      <c r="B25" s="2">
        <f>Önkormányzat!D396</f>
        <v>3135000</v>
      </c>
      <c r="C25" s="2">
        <f>Önkormányzat!E396</f>
        <v>50000</v>
      </c>
      <c r="D25" s="2">
        <f>Önkormányzat!F396</f>
        <v>3185000</v>
      </c>
      <c r="E25" s="2">
        <f>Önkormányzat!G396</f>
        <v>3366749</v>
      </c>
      <c r="F25" s="2">
        <f>Önkormányzat!H396</f>
        <v>293800</v>
      </c>
      <c r="G25" s="34"/>
      <c r="H25" s="34"/>
      <c r="I25" s="34"/>
      <c r="J25" s="34"/>
      <c r="K25" s="34"/>
    </row>
    <row r="26" spans="1:11" ht="13.5" customHeight="1" x14ac:dyDescent="0.2">
      <c r="A26" s="31" t="s">
        <v>519</v>
      </c>
      <c r="B26" s="2">
        <f>Önkormányzat!D408</f>
        <v>1253000</v>
      </c>
      <c r="C26" s="2">
        <f>Önkormányzat!E408</f>
        <v>0</v>
      </c>
      <c r="D26" s="2">
        <f>Önkormányzat!F408</f>
        <v>1253000</v>
      </c>
      <c r="E26" s="2">
        <f>Önkormányzat!G408</f>
        <v>381092</v>
      </c>
      <c r="F26" s="2">
        <f>Önkormányzat!H408</f>
        <v>0</v>
      </c>
      <c r="G26" s="34"/>
      <c r="H26" s="34"/>
      <c r="I26" s="34"/>
      <c r="J26" s="34"/>
      <c r="K26" s="34"/>
    </row>
    <row r="27" spans="1:11" ht="13.5" customHeight="1" x14ac:dyDescent="0.2">
      <c r="A27" s="31" t="s">
        <v>486</v>
      </c>
      <c r="B27" s="2">
        <f>Önkormányzat!D438</f>
        <v>70270000</v>
      </c>
      <c r="C27" s="2">
        <f>Önkormányzat!E438</f>
        <v>0</v>
      </c>
      <c r="D27" s="2">
        <f>Önkormányzat!F438</f>
        <v>70270000</v>
      </c>
      <c r="E27" s="2">
        <f>Önkormányzat!G438</f>
        <v>2901650</v>
      </c>
      <c r="F27" s="2">
        <f>Önkormányzat!H438</f>
        <v>77368350</v>
      </c>
      <c r="G27" s="32">
        <f>Önkormányzat!D415</f>
        <v>66770000</v>
      </c>
      <c r="H27" s="32">
        <f>Önkormányzat!E415</f>
        <v>0</v>
      </c>
      <c r="I27" s="32">
        <f>Önkormányzat!F415</f>
        <v>66770000</v>
      </c>
      <c r="J27" s="32">
        <f>Önkormányzat!G415</f>
        <v>0</v>
      </c>
      <c r="K27" s="32">
        <f>Önkormányzat!H415</f>
        <v>66770000</v>
      </c>
    </row>
    <row r="28" spans="1:11" ht="19.2" x14ac:dyDescent="0.2">
      <c r="A28" s="31" t="s">
        <v>594</v>
      </c>
      <c r="B28" s="2">
        <f>Önkormányzat!D459</f>
        <v>0</v>
      </c>
      <c r="C28" s="2">
        <f>Önkormányzat!E459</f>
        <v>24943848</v>
      </c>
      <c r="D28" s="2">
        <f>Önkormányzat!F459</f>
        <v>24943848</v>
      </c>
      <c r="E28" s="2">
        <f>Önkormányzat!G459</f>
        <v>0</v>
      </c>
      <c r="F28" s="2">
        <f>Önkormányzat!H459</f>
        <v>26788104</v>
      </c>
      <c r="G28" s="34">
        <f>Önkormányzat!D445</f>
        <v>0</v>
      </c>
      <c r="H28" s="34">
        <f>Önkormányzat!E445</f>
        <v>24943848</v>
      </c>
      <c r="I28" s="34">
        <f>Önkormányzat!F445</f>
        <v>24943848</v>
      </c>
      <c r="J28" s="34">
        <f>Önkormányzat!G445</f>
        <v>24943848</v>
      </c>
      <c r="K28" s="34">
        <f>Önkormányzat!H445</f>
        <v>0</v>
      </c>
    </row>
    <row r="29" spans="1:11" x14ac:dyDescent="0.2">
      <c r="A29" s="31" t="s">
        <v>601</v>
      </c>
      <c r="B29" s="2">
        <f>Önkormányzat!D476</f>
        <v>0</v>
      </c>
      <c r="C29" s="2">
        <f>Önkormányzat!E476</f>
        <v>8503463</v>
      </c>
      <c r="D29" s="2">
        <f>Önkormányzat!F476</f>
        <v>8503463</v>
      </c>
      <c r="E29" s="2">
        <f>Önkormányzat!G476</f>
        <v>8707279</v>
      </c>
      <c r="F29" s="2">
        <f>Önkormányzat!H476</f>
        <v>0</v>
      </c>
      <c r="G29" s="34">
        <f>Önkormányzat!D466</f>
        <v>0</v>
      </c>
      <c r="H29" s="34">
        <f>Önkormányzat!E466</f>
        <v>4161785</v>
      </c>
      <c r="I29" s="34">
        <f>Önkormányzat!F466</f>
        <v>4161785</v>
      </c>
      <c r="J29" s="34">
        <f>Önkormányzat!G466</f>
        <v>0</v>
      </c>
      <c r="K29" s="34">
        <f>Önkormányzat!H466</f>
        <v>4161785</v>
      </c>
    </row>
    <row r="30" spans="1:11" ht="13.5" customHeight="1" x14ac:dyDescent="0.2">
      <c r="A30" s="31" t="s">
        <v>480</v>
      </c>
      <c r="B30" s="2">
        <f>Önkormányzat!D559</f>
        <v>24999000</v>
      </c>
      <c r="C30" s="2">
        <f>Önkormányzat!E559</f>
        <v>0</v>
      </c>
      <c r="D30" s="2">
        <f>Önkormányzat!F559</f>
        <v>24999000</v>
      </c>
      <c r="E30" s="2">
        <f>Önkormányzat!G559</f>
        <v>25269047</v>
      </c>
      <c r="F30" s="2">
        <f>Önkormányzat!H559</f>
        <v>0</v>
      </c>
      <c r="G30" s="34"/>
      <c r="H30" s="34"/>
      <c r="I30" s="34"/>
      <c r="J30" s="34"/>
      <c r="K30" s="34"/>
    </row>
    <row r="31" spans="1:11" ht="11.4" customHeight="1" x14ac:dyDescent="0.2">
      <c r="A31" s="31" t="s">
        <v>1</v>
      </c>
      <c r="B31" s="2">
        <f>Önkormányzat!D517+Önkormányzat!D550</f>
        <v>6727000</v>
      </c>
      <c r="C31" s="2">
        <f>Önkormányzat!E517+Önkormányzat!E550</f>
        <v>35000</v>
      </c>
      <c r="D31" s="2">
        <f>Önkormányzat!F517+Önkormányzat!F550</f>
        <v>6762000</v>
      </c>
      <c r="E31" s="2">
        <f>Önkormányzat!G517+Önkormányzat!G550</f>
        <v>6352443</v>
      </c>
      <c r="F31" s="2">
        <f>Önkormányzat!H517+Önkormányzat!H550</f>
        <v>5080052</v>
      </c>
      <c r="G31" s="2">
        <f>(Önkormányzat!D543)</f>
        <v>41919798</v>
      </c>
      <c r="H31" s="2">
        <f>(Önkormányzat!E543)</f>
        <v>24764821</v>
      </c>
      <c r="I31" s="2">
        <f>(Önkormányzat!F543)</f>
        <v>66684619</v>
      </c>
      <c r="J31" s="2">
        <f>(Önkormányzat!G543)</f>
        <v>66681199</v>
      </c>
      <c r="K31" s="2">
        <f>(Önkormányzat!H543)</f>
        <v>45427901</v>
      </c>
    </row>
    <row r="32" spans="1:11" ht="11.4" customHeight="1" x14ac:dyDescent="0.2">
      <c r="A32" s="31" t="s">
        <v>361</v>
      </c>
      <c r="B32" s="2"/>
      <c r="C32" s="2"/>
      <c r="D32" s="2"/>
      <c r="E32" s="2"/>
      <c r="F32" s="2"/>
      <c r="G32" s="2">
        <f>(Önkormányzat!D567)</f>
        <v>5277103</v>
      </c>
      <c r="H32" s="2">
        <f>(Önkormányzat!E567)</f>
        <v>-5277103</v>
      </c>
      <c r="I32" s="2">
        <f>(Önkormányzat!F567)</f>
        <v>0</v>
      </c>
      <c r="J32" s="2">
        <f>(Önkormányzat!G567)</f>
        <v>0</v>
      </c>
      <c r="K32" s="2">
        <f>(Önkormányzat!H567)</f>
        <v>0</v>
      </c>
    </row>
    <row r="33" spans="1:11" ht="11.4" customHeight="1" x14ac:dyDescent="0.2">
      <c r="A33" s="31" t="s">
        <v>350</v>
      </c>
      <c r="B33" s="2">
        <f>(Önkormányzat!D575)</f>
        <v>39000</v>
      </c>
      <c r="C33" s="2">
        <f>(Önkormányzat!E575)</f>
        <v>37050</v>
      </c>
      <c r="D33" s="2">
        <f>(Önkormányzat!F575)</f>
        <v>76050</v>
      </c>
      <c r="E33" s="2">
        <f>(Önkormányzat!G575)</f>
        <v>133600</v>
      </c>
      <c r="F33" s="2">
        <f>(Önkormányzat!H575)</f>
        <v>79200</v>
      </c>
      <c r="G33" s="2"/>
      <c r="H33" s="2"/>
      <c r="I33" s="2"/>
      <c r="J33" s="2"/>
      <c r="K33" s="2"/>
    </row>
    <row r="34" spans="1:11" ht="11.4" customHeight="1" x14ac:dyDescent="0.2">
      <c r="A34" s="31" t="s">
        <v>174</v>
      </c>
      <c r="B34" s="2">
        <f>(Önkormányzat!D584)</f>
        <v>23681000</v>
      </c>
      <c r="C34" s="2">
        <f>(Önkormányzat!E584)</f>
        <v>-12199455</v>
      </c>
      <c r="D34" s="2">
        <f>(Önkormányzat!F584)</f>
        <v>11481545</v>
      </c>
      <c r="E34" s="2">
        <f>(Önkormányzat!G584)</f>
        <v>0</v>
      </c>
      <c r="F34" s="2">
        <f>(Önkormányzat!H584)</f>
        <v>300000</v>
      </c>
      <c r="G34" s="2"/>
      <c r="H34" s="2"/>
      <c r="I34" s="2"/>
      <c r="J34" s="2"/>
      <c r="K34" s="2"/>
    </row>
    <row r="35" spans="1:11" ht="11.4" customHeight="1" x14ac:dyDescent="0.2">
      <c r="A35" s="31" t="s">
        <v>175</v>
      </c>
      <c r="B35" s="2">
        <f>(Önkormányzat!D596)</f>
        <v>623000</v>
      </c>
      <c r="C35" s="2">
        <f>(Önkormányzat!E596)</f>
        <v>0</v>
      </c>
      <c r="D35" s="2">
        <f>(Önkormányzat!F596)</f>
        <v>623000</v>
      </c>
      <c r="E35" s="2">
        <f>(Önkormányzat!G596)</f>
        <v>340718</v>
      </c>
      <c r="F35" s="2">
        <f>(Önkormányzat!H596)</f>
        <v>1397000</v>
      </c>
      <c r="G35" s="2"/>
      <c r="H35" s="2"/>
      <c r="I35" s="2"/>
      <c r="J35" s="2"/>
      <c r="K35" s="2"/>
    </row>
    <row r="36" spans="1:11" ht="11.4" customHeight="1" x14ac:dyDescent="0.2">
      <c r="A36" s="31" t="s">
        <v>2</v>
      </c>
      <c r="B36" s="2">
        <f>(Önkormányzat!D615+Önkormányzat!D623)</f>
        <v>10791000</v>
      </c>
      <c r="C36" s="2">
        <f>(Önkormányzat!E615+Önkormányzat!E623)</f>
        <v>1349000</v>
      </c>
      <c r="D36" s="2">
        <f>(Önkormányzat!F615+Önkormányzat!F623)</f>
        <v>12140000</v>
      </c>
      <c r="E36" s="2">
        <f>(Önkormányzat!G615+Önkormányzat!G623)</f>
        <v>11010136</v>
      </c>
      <c r="F36" s="2">
        <f>(Önkormányzat!H615+Önkormányzat!H623)</f>
        <v>11502000</v>
      </c>
      <c r="G36" s="32"/>
      <c r="H36" s="32"/>
      <c r="I36" s="32"/>
      <c r="J36" s="32"/>
      <c r="K36" s="32"/>
    </row>
    <row r="37" spans="1:11" ht="11.4" customHeight="1" x14ac:dyDescent="0.2">
      <c r="A37" s="31" t="s">
        <v>176</v>
      </c>
      <c r="B37" s="2">
        <f>(Önkormányzat!D651)</f>
        <v>343000</v>
      </c>
      <c r="C37" s="2">
        <f>(Önkormányzat!E651)</f>
        <v>0</v>
      </c>
      <c r="D37" s="2">
        <f>(Önkormányzat!F651)</f>
        <v>343000</v>
      </c>
      <c r="E37" s="2">
        <f>(Önkormányzat!G651)</f>
        <v>303851</v>
      </c>
      <c r="F37" s="2">
        <f>(Önkormányzat!H651)</f>
        <v>1016000</v>
      </c>
      <c r="G37" s="2"/>
      <c r="H37" s="2"/>
      <c r="I37" s="2"/>
      <c r="J37" s="2"/>
      <c r="K37" s="2"/>
    </row>
    <row r="38" spans="1:11" ht="11.4" customHeight="1" x14ac:dyDescent="0.2">
      <c r="A38" s="31" t="s">
        <v>177</v>
      </c>
      <c r="B38" s="2">
        <f>(Önkormányzat!D693)</f>
        <v>10185000</v>
      </c>
      <c r="C38" s="2">
        <f>(Önkormányzat!E693)</f>
        <v>130000</v>
      </c>
      <c r="D38" s="2">
        <f>(Önkormányzat!F693)</f>
        <v>10315000</v>
      </c>
      <c r="E38" s="2">
        <f>(Önkormányzat!G693)</f>
        <v>9440898</v>
      </c>
      <c r="F38" s="2">
        <f>(Önkormányzat!H693)</f>
        <v>6535000</v>
      </c>
      <c r="G38" s="2">
        <f>(Önkormányzat!D699)</f>
        <v>9238000</v>
      </c>
      <c r="H38" s="2">
        <f>(Önkormányzat!E699)</f>
        <v>0</v>
      </c>
      <c r="I38" s="2">
        <f>(Önkormányzat!F699)</f>
        <v>9238000</v>
      </c>
      <c r="J38" s="2">
        <f>(Önkormányzat!G699)</f>
        <v>9199300</v>
      </c>
      <c r="K38" s="2">
        <f>(Önkormányzat!H699)</f>
        <v>4920000</v>
      </c>
    </row>
    <row r="39" spans="1:11" ht="11.4" customHeight="1" x14ac:dyDescent="0.2">
      <c r="A39" s="31" t="s">
        <v>3</v>
      </c>
      <c r="B39" s="2">
        <f>(Önkormányzat!D708)</f>
        <v>50000</v>
      </c>
      <c r="C39" s="2">
        <f>(Önkormányzat!E708)</f>
        <v>0</v>
      </c>
      <c r="D39" s="2">
        <f>(Önkormányzat!F708)</f>
        <v>50000</v>
      </c>
      <c r="E39" s="2">
        <f>(Önkormányzat!G708)</f>
        <v>30120</v>
      </c>
      <c r="F39" s="2">
        <f>(Önkormányzat!H708)</f>
        <v>1918000</v>
      </c>
      <c r="G39" s="2"/>
      <c r="H39" s="2"/>
      <c r="I39" s="2"/>
      <c r="J39" s="2"/>
      <c r="K39" s="2"/>
    </row>
    <row r="40" spans="1:11" ht="12.75" customHeight="1" x14ac:dyDescent="0.2">
      <c r="A40" s="31" t="s">
        <v>4</v>
      </c>
      <c r="B40" s="2">
        <f>(Önkormányzat!D739)</f>
        <v>6560000</v>
      </c>
      <c r="C40" s="2">
        <f>(Önkormányzat!E739)</f>
        <v>2111375</v>
      </c>
      <c r="D40" s="2">
        <f>(Önkormányzat!F739)</f>
        <v>8671375</v>
      </c>
      <c r="E40" s="2">
        <f>(Önkormányzat!G739)</f>
        <v>8128465</v>
      </c>
      <c r="F40" s="2">
        <f>(Önkormányzat!H739)</f>
        <v>7600000</v>
      </c>
      <c r="G40" s="2"/>
      <c r="H40" s="2"/>
      <c r="I40" s="2"/>
      <c r="J40" s="2"/>
      <c r="K40" s="2"/>
    </row>
    <row r="41" spans="1:11" ht="13.5" customHeight="1" x14ac:dyDescent="0.2">
      <c r="A41" s="31" t="s">
        <v>5</v>
      </c>
      <c r="B41" s="2">
        <f>(Önkormányzat!D767)</f>
        <v>2680000</v>
      </c>
      <c r="C41" s="2">
        <f>(Önkormányzat!E767)</f>
        <v>50000</v>
      </c>
      <c r="D41" s="2">
        <f>(Önkormányzat!F767)</f>
        <v>2730000</v>
      </c>
      <c r="E41" s="2">
        <f>(Önkormányzat!G767)</f>
        <v>2940897</v>
      </c>
      <c r="F41" s="2">
        <f>(Önkormányzat!H767)</f>
        <v>2885000</v>
      </c>
      <c r="G41" s="2"/>
      <c r="H41" s="2"/>
      <c r="I41" s="2"/>
      <c r="J41" s="2"/>
      <c r="K41" s="2"/>
    </row>
    <row r="42" spans="1:11" ht="19.2" x14ac:dyDescent="0.2">
      <c r="A42" s="31" t="s">
        <v>587</v>
      </c>
      <c r="B42" s="2">
        <f>Önkormányzat!D777</f>
        <v>1566000</v>
      </c>
      <c r="C42" s="2">
        <f>Önkormányzat!E777</f>
        <v>0</v>
      </c>
      <c r="D42" s="2">
        <f>Önkormányzat!F777</f>
        <v>1566000</v>
      </c>
      <c r="E42" s="2">
        <f>Önkormányzat!G777</f>
        <v>1528187</v>
      </c>
      <c r="F42" s="2">
        <f>Önkormányzat!H777</f>
        <v>0</v>
      </c>
      <c r="G42" s="2">
        <f>Önkormányzat!D784</f>
        <v>1219000</v>
      </c>
      <c r="H42" s="2">
        <f>Önkormányzat!E784</f>
        <v>0</v>
      </c>
      <c r="I42" s="2">
        <f>Önkormányzat!F784</f>
        <v>1219000</v>
      </c>
      <c r="J42" s="2">
        <f>Önkormányzat!G784</f>
        <v>1218350</v>
      </c>
      <c r="K42" s="2">
        <f>Önkormányzat!H784</f>
        <v>0</v>
      </c>
    </row>
    <row r="43" spans="1:11" x14ac:dyDescent="0.2">
      <c r="A43" s="31" t="s">
        <v>618</v>
      </c>
      <c r="B43" s="2">
        <f>Önkormányzat!D799</f>
        <v>0</v>
      </c>
      <c r="C43" s="2">
        <f>Önkormányzat!E799</f>
        <v>249011</v>
      </c>
      <c r="D43" s="2">
        <f>Önkormányzat!F799</f>
        <v>249011</v>
      </c>
      <c r="E43" s="2">
        <f>Önkormányzat!G799</f>
        <v>249010</v>
      </c>
      <c r="F43" s="2">
        <f>Önkormányzat!H799</f>
        <v>0</v>
      </c>
      <c r="G43" s="2">
        <f>Önkormányzat!D791</f>
        <v>0</v>
      </c>
      <c r="H43" s="2">
        <f>Önkormányzat!E791</f>
        <v>200000</v>
      </c>
      <c r="I43" s="2">
        <f>Önkormányzat!F791</f>
        <v>200000</v>
      </c>
      <c r="J43" s="2">
        <f>Önkormányzat!G791</f>
        <v>200000</v>
      </c>
      <c r="K43" s="2">
        <f>Önkormányzat!H791</f>
        <v>0</v>
      </c>
    </row>
    <row r="44" spans="1:11" ht="11.4" customHeight="1" x14ac:dyDescent="0.2">
      <c r="A44" s="31" t="s">
        <v>178</v>
      </c>
      <c r="B44" s="2">
        <f>(Önkormányzat!D831)</f>
        <v>16022000</v>
      </c>
      <c r="C44" s="2">
        <f>(Önkormányzat!E831)</f>
        <v>0</v>
      </c>
      <c r="D44" s="2">
        <f>(Önkormányzat!F831)</f>
        <v>16022000</v>
      </c>
      <c r="E44" s="2">
        <f>(Önkormányzat!G831)</f>
        <v>9052716</v>
      </c>
      <c r="F44" s="2">
        <f>(Önkormányzat!H831)</f>
        <v>1016000</v>
      </c>
      <c r="G44" s="2"/>
      <c r="H44" s="2"/>
      <c r="I44" s="2"/>
      <c r="J44" s="2"/>
      <c r="K44" s="2"/>
    </row>
    <row r="45" spans="1:11" ht="12.6" customHeight="1" x14ac:dyDescent="0.2">
      <c r="A45" s="31" t="s">
        <v>179</v>
      </c>
      <c r="B45" s="2">
        <f>(Önkormányzat!D843)</f>
        <v>5334000</v>
      </c>
      <c r="C45" s="2">
        <f>(Önkormányzat!E843)</f>
        <v>900000</v>
      </c>
      <c r="D45" s="2">
        <f>(Önkormányzat!F843)</f>
        <v>6234000</v>
      </c>
      <c r="E45" s="2">
        <f>(Önkormányzat!G843)</f>
        <v>6100000</v>
      </c>
      <c r="F45" s="2">
        <f>(Önkormányzat!H843)</f>
        <v>5000000</v>
      </c>
      <c r="G45" s="2"/>
      <c r="H45" s="2"/>
      <c r="I45" s="2"/>
      <c r="J45" s="2"/>
      <c r="K45" s="2"/>
    </row>
    <row r="46" spans="1:11" ht="12.75" customHeight="1" x14ac:dyDescent="0.2">
      <c r="A46" s="31" t="s">
        <v>207</v>
      </c>
      <c r="B46" s="2"/>
      <c r="C46" s="2"/>
      <c r="D46" s="2"/>
      <c r="E46" s="2"/>
      <c r="F46" s="2"/>
      <c r="G46" s="2">
        <f>(Önkormányzat!D851)</f>
        <v>64000</v>
      </c>
      <c r="H46" s="2">
        <f>(Önkormányzat!E851)</f>
        <v>0</v>
      </c>
      <c r="I46" s="2">
        <f>(Önkormányzat!F851)</f>
        <v>64000</v>
      </c>
      <c r="J46" s="2">
        <f>(Önkormányzat!G851)</f>
        <v>45800</v>
      </c>
      <c r="K46" s="2">
        <f>(Önkormányzat!H851)</f>
        <v>61000</v>
      </c>
    </row>
    <row r="47" spans="1:11" ht="12" customHeight="1" x14ac:dyDescent="0.2">
      <c r="A47" s="31" t="s">
        <v>208</v>
      </c>
      <c r="B47" s="2"/>
      <c r="C47" s="2"/>
      <c r="D47" s="2"/>
      <c r="E47" s="2"/>
      <c r="F47" s="2"/>
      <c r="G47" s="2">
        <f>(Önkormányzat!D861)</f>
        <v>38000</v>
      </c>
      <c r="H47" s="2">
        <f>(Önkormányzat!E861)</f>
        <v>0</v>
      </c>
      <c r="I47" s="2">
        <f>(Önkormányzat!F861)</f>
        <v>38000</v>
      </c>
      <c r="J47" s="2">
        <f>(Önkormányzat!G861)</f>
        <v>97550</v>
      </c>
      <c r="K47" s="2">
        <f>(Önkormányzat!H861)</f>
        <v>64000</v>
      </c>
    </row>
    <row r="48" spans="1:11" ht="13.2" customHeight="1" x14ac:dyDescent="0.2">
      <c r="A48" s="31" t="s">
        <v>209</v>
      </c>
      <c r="B48" s="2">
        <f>(Önkormányzat!D870)</f>
        <v>137000</v>
      </c>
      <c r="C48" s="2">
        <f>(Önkormányzat!E870)</f>
        <v>0</v>
      </c>
      <c r="D48" s="2">
        <f>(Önkormányzat!F870)</f>
        <v>137000</v>
      </c>
      <c r="E48" s="2">
        <f>(Önkormányzat!G870)</f>
        <v>0</v>
      </c>
      <c r="F48" s="2">
        <f>(Önkormányzat!H870)</f>
        <v>0</v>
      </c>
      <c r="G48" s="2"/>
      <c r="H48" s="2"/>
      <c r="I48" s="2"/>
      <c r="J48" s="2"/>
      <c r="K48" s="2"/>
    </row>
    <row r="49" spans="1:11" ht="12.6" customHeight="1" x14ac:dyDescent="0.2">
      <c r="A49" s="31" t="s">
        <v>210</v>
      </c>
      <c r="B49" s="2">
        <f>(Önkormányzat!D918)</f>
        <v>12745000</v>
      </c>
      <c r="C49" s="2">
        <f>(Önkormányzat!E918)</f>
        <v>126000</v>
      </c>
      <c r="D49" s="2">
        <f>(Önkormányzat!F918)</f>
        <v>12871000</v>
      </c>
      <c r="E49" s="2">
        <f>(Önkormányzat!G918)</f>
        <v>11169698</v>
      </c>
      <c r="F49" s="2">
        <f>(Önkormányzat!H918)</f>
        <v>21091000</v>
      </c>
      <c r="G49" s="2"/>
      <c r="H49" s="2"/>
      <c r="I49" s="2"/>
      <c r="J49" s="2"/>
      <c r="K49" s="2"/>
    </row>
    <row r="50" spans="1:11" s="37" customFormat="1" ht="22.5" customHeight="1" x14ac:dyDescent="0.2">
      <c r="A50" s="35" t="s">
        <v>9</v>
      </c>
      <c r="B50" s="36">
        <f>SUM(B6:B49)</f>
        <v>471659000</v>
      </c>
      <c r="C50" s="36">
        <f>SUM(C6:C49)</f>
        <v>79286484</v>
      </c>
      <c r="D50" s="36">
        <f>SUM(D6:D49)</f>
        <v>550945484</v>
      </c>
      <c r="E50" s="36">
        <f t="shared" ref="E50:F50" si="0">SUM(E6:E49)</f>
        <v>428519106</v>
      </c>
      <c r="F50" s="36">
        <f t="shared" si="0"/>
        <v>503200891</v>
      </c>
      <c r="G50" s="36">
        <f>SUM(G6:G49)</f>
        <v>471659000</v>
      </c>
      <c r="H50" s="36">
        <f>SUM(H6:H49)</f>
        <v>79286484</v>
      </c>
      <c r="I50" s="36">
        <f>SUM(I6:I49)</f>
        <v>550945484</v>
      </c>
      <c r="J50" s="36">
        <f t="shared" ref="J50:K50" si="1">SUM(J6:J49)</f>
        <v>505157591</v>
      </c>
      <c r="K50" s="36">
        <f t="shared" si="1"/>
        <v>513415136</v>
      </c>
    </row>
    <row r="51" spans="1:11" x14ac:dyDescent="0.2"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s="6" customFormat="1" x14ac:dyDescent="0.2">
      <c r="A52" s="39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 x14ac:dyDescent="0.2">
      <c r="B53" s="4"/>
      <c r="C53" s="4"/>
      <c r="D53" s="4"/>
      <c r="E53" s="4"/>
      <c r="F53" s="4"/>
      <c r="G53" s="4"/>
      <c r="H53" s="4"/>
      <c r="I53" s="4"/>
      <c r="J53" s="4"/>
      <c r="K53" s="4"/>
    </row>
    <row r="54" spans="1:11" x14ac:dyDescent="0.2">
      <c r="A54" s="39" t="s">
        <v>451</v>
      </c>
      <c r="B54" s="4"/>
      <c r="C54" s="4"/>
      <c r="D54" s="4"/>
      <c r="E54" s="4"/>
      <c r="F54" s="4"/>
      <c r="G54" s="7">
        <f>G50-B50</f>
        <v>0</v>
      </c>
      <c r="H54" s="4"/>
      <c r="I54" s="4"/>
      <c r="J54" s="4"/>
      <c r="K54" s="7">
        <f>K50-F50</f>
        <v>10214245</v>
      </c>
    </row>
    <row r="55" spans="1:11" x14ac:dyDescent="0.2">
      <c r="B55" s="4"/>
      <c r="C55" s="4"/>
      <c r="D55" s="4"/>
      <c r="E55" s="4"/>
      <c r="F55" s="4"/>
      <c r="G55" s="4"/>
      <c r="H55" s="4"/>
      <c r="I55" s="4"/>
      <c r="J55" s="4"/>
      <c r="K55" s="4"/>
    </row>
  </sheetData>
  <mergeCells count="5">
    <mergeCell ref="B4:F4"/>
    <mergeCell ref="G4:K4"/>
    <mergeCell ref="A1:K1"/>
    <mergeCell ref="A2:K2"/>
    <mergeCell ref="J3:K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8" orientation="landscape" r:id="rId1"/>
  <headerFooter alignWithMargins="0">
    <oddHeader>&amp;CBalatonberény Önkormányzat 2022.évi költségvetés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2"/>
  <sheetViews>
    <sheetView topLeftCell="A12" zoomScaleNormal="100" workbookViewId="0">
      <selection activeCell="N25" sqref="N25"/>
    </sheetView>
  </sheetViews>
  <sheetFormatPr defaultColWidth="9.109375" defaultRowHeight="10.199999999999999" x14ac:dyDescent="0.2"/>
  <cols>
    <col min="1" max="1" width="2.88671875" style="3" customWidth="1"/>
    <col min="2" max="2" width="47" style="3" customWidth="1"/>
    <col min="3" max="7" width="12.5546875" style="3" customWidth="1"/>
    <col min="8" max="16384" width="9.109375" style="3"/>
  </cols>
  <sheetData>
    <row r="1" spans="1:13" x14ac:dyDescent="0.2">
      <c r="A1" s="14"/>
      <c r="B1" s="8"/>
      <c r="C1" s="4"/>
      <c r="D1" s="4"/>
      <c r="E1" s="4"/>
      <c r="F1" s="4"/>
      <c r="G1" s="4"/>
    </row>
    <row r="2" spans="1:13" x14ac:dyDescent="0.2">
      <c r="A2" s="104" t="s">
        <v>170</v>
      </c>
      <c r="B2" s="104"/>
      <c r="C2" s="104"/>
      <c r="D2" s="104"/>
      <c r="E2" s="104"/>
      <c r="F2" s="104"/>
      <c r="G2" s="104"/>
    </row>
    <row r="3" spans="1:13" x14ac:dyDescent="0.2">
      <c r="A3" s="105" t="s">
        <v>674</v>
      </c>
      <c r="B3" s="105"/>
      <c r="C3" s="105"/>
      <c r="D3" s="105"/>
      <c r="E3" s="105"/>
      <c r="F3" s="105"/>
      <c r="G3" s="105"/>
    </row>
    <row r="4" spans="1:13" ht="12.75" customHeight="1" x14ac:dyDescent="0.2">
      <c r="A4" s="26"/>
      <c r="B4" s="26"/>
      <c r="C4" s="26"/>
      <c r="D4" s="26"/>
      <c r="E4" s="26"/>
      <c r="F4" s="26" t="s">
        <v>549</v>
      </c>
      <c r="G4" s="26"/>
    </row>
    <row r="5" spans="1:13" s="9" customFormat="1" ht="32.25" customHeight="1" x14ac:dyDescent="0.2">
      <c r="A5" s="10"/>
      <c r="B5" s="11"/>
      <c r="C5" s="12" t="s">
        <v>554</v>
      </c>
      <c r="D5" s="12" t="s">
        <v>555</v>
      </c>
      <c r="E5" s="12" t="s">
        <v>556</v>
      </c>
      <c r="F5" s="12" t="s">
        <v>557</v>
      </c>
      <c r="G5" s="12" t="s">
        <v>652</v>
      </c>
    </row>
    <row r="6" spans="1:13" x14ac:dyDescent="0.2">
      <c r="A6" s="14"/>
      <c r="B6" s="15" t="s">
        <v>12</v>
      </c>
      <c r="C6" s="4"/>
      <c r="D6" s="4"/>
      <c r="E6" s="4"/>
      <c r="F6" s="4"/>
      <c r="G6" s="4"/>
    </row>
    <row r="7" spans="1:13" x14ac:dyDescent="0.2">
      <c r="A7" s="16">
        <v>1</v>
      </c>
      <c r="B7" s="1" t="s">
        <v>13</v>
      </c>
      <c r="C7" s="2">
        <f>(Önkormányzat!D968)</f>
        <v>49027000</v>
      </c>
      <c r="D7" s="2">
        <f>(Önkormányzat!E968)</f>
        <v>728410</v>
      </c>
      <c r="E7" s="2">
        <f>(Önkormányzat!F968)</f>
        <v>49755410</v>
      </c>
      <c r="F7" s="2">
        <f>(Önkormányzat!G968)</f>
        <v>44760779</v>
      </c>
      <c r="G7" s="2">
        <f>(Önkormányzat!H968)</f>
        <v>45512800</v>
      </c>
    </row>
    <row r="8" spans="1:13" x14ac:dyDescent="0.2">
      <c r="A8" s="16">
        <v>2</v>
      </c>
      <c r="B8" s="1" t="s">
        <v>14</v>
      </c>
      <c r="C8" s="2">
        <f>(Önkormányzat!D969)</f>
        <v>5369000</v>
      </c>
      <c r="D8" s="2">
        <f>(Önkormányzat!E969)</f>
        <v>28647</v>
      </c>
      <c r="E8" s="2">
        <f>(Önkormányzat!F969)</f>
        <v>5397647</v>
      </c>
      <c r="F8" s="2">
        <f>(Önkormányzat!G969)</f>
        <v>5141112</v>
      </c>
      <c r="G8" s="2">
        <f>(Önkormányzat!H969)</f>
        <v>6205800</v>
      </c>
    </row>
    <row r="9" spans="1:13" x14ac:dyDescent="0.2">
      <c r="A9" s="16">
        <v>3</v>
      </c>
      <c r="B9" s="1" t="s">
        <v>15</v>
      </c>
      <c r="C9" s="2">
        <f>(Önkormányzat!D970)</f>
        <v>80889000</v>
      </c>
      <c r="D9" s="2">
        <f>(Önkormányzat!E970)</f>
        <v>5862024</v>
      </c>
      <c r="E9" s="2">
        <f>(Önkormányzat!F970)</f>
        <v>86751024</v>
      </c>
      <c r="F9" s="2">
        <f>(Önkormányzat!G970)</f>
        <v>62593748</v>
      </c>
      <c r="G9" s="2">
        <f>(Önkormányzat!H970)</f>
        <v>71784810</v>
      </c>
    </row>
    <row r="10" spans="1:13" x14ac:dyDescent="0.2">
      <c r="A10" s="16">
        <v>4</v>
      </c>
      <c r="B10" s="1" t="s">
        <v>102</v>
      </c>
      <c r="C10" s="2">
        <f>(Önkormányzat!D971)</f>
        <v>34688000</v>
      </c>
      <c r="D10" s="2">
        <f>(Önkormányzat!E971)</f>
        <v>1780940</v>
      </c>
      <c r="E10" s="2">
        <f>(Önkormányzat!F971)</f>
        <v>36468940</v>
      </c>
      <c r="F10" s="2">
        <f>(Önkormányzat!G971)</f>
        <v>36448842</v>
      </c>
      <c r="G10" s="2">
        <f>(Önkormányzat!H971)</f>
        <v>48667167</v>
      </c>
    </row>
    <row r="11" spans="1:13" x14ac:dyDescent="0.2">
      <c r="A11" s="16">
        <v>5</v>
      </c>
      <c r="B11" s="1" t="s">
        <v>103</v>
      </c>
      <c r="C11" s="2">
        <f>(Önkormányzat!D972)</f>
        <v>83699000</v>
      </c>
      <c r="D11" s="2">
        <f>(Önkormányzat!E972)</f>
        <v>13323700</v>
      </c>
      <c r="E11" s="2">
        <f>(Önkormányzat!F972)</f>
        <v>97022700</v>
      </c>
      <c r="F11" s="2">
        <f>(Önkormányzat!G972)</f>
        <v>97008445</v>
      </c>
      <c r="G11" s="2">
        <f>(Önkormányzat!H972)</f>
        <v>99785000</v>
      </c>
    </row>
    <row r="12" spans="1:13" x14ac:dyDescent="0.2">
      <c r="A12" s="16">
        <v>6</v>
      </c>
      <c r="B12" s="1" t="s">
        <v>93</v>
      </c>
      <c r="C12" s="2">
        <f>(Önkormányzat!D973)</f>
        <v>0</v>
      </c>
      <c r="D12" s="2">
        <f>(Önkormányzat!E973)</f>
        <v>0</v>
      </c>
      <c r="E12" s="2">
        <f>(Önkormányzat!F973)</f>
        <v>0</v>
      </c>
      <c r="F12" s="2">
        <f>(Önkormányzat!G973)</f>
        <v>0</v>
      </c>
      <c r="G12" s="2">
        <f>(Önkormányzat!H973)</f>
        <v>0</v>
      </c>
    </row>
    <row r="13" spans="1:13" x14ac:dyDescent="0.2">
      <c r="A13" s="16">
        <v>7</v>
      </c>
      <c r="B13" s="1" t="s">
        <v>16</v>
      </c>
      <c r="C13" s="2">
        <f>(Önkormányzat!D974)</f>
        <v>6560000</v>
      </c>
      <c r="D13" s="2">
        <f>(Önkormányzat!E974)</f>
        <v>0</v>
      </c>
      <c r="E13" s="2">
        <f>(Önkormányzat!F974)</f>
        <v>6560000</v>
      </c>
      <c r="F13" s="2">
        <f>(Önkormányzat!G974)</f>
        <v>6017090</v>
      </c>
      <c r="G13" s="2">
        <f>(Önkormányzat!H974)</f>
        <v>7600000</v>
      </c>
    </row>
    <row r="14" spans="1:13" x14ac:dyDescent="0.2">
      <c r="A14" s="16">
        <v>8</v>
      </c>
      <c r="B14" s="1" t="s">
        <v>17</v>
      </c>
      <c r="C14" s="2"/>
      <c r="D14" s="2"/>
      <c r="E14" s="2"/>
      <c r="F14" s="2"/>
      <c r="G14" s="2"/>
    </row>
    <row r="15" spans="1:13" x14ac:dyDescent="0.2">
      <c r="A15" s="16">
        <v>9</v>
      </c>
      <c r="B15" s="1" t="s">
        <v>18</v>
      </c>
      <c r="C15" s="2">
        <f>(Önkormányzat!D975)</f>
        <v>3300000</v>
      </c>
      <c r="D15" s="2">
        <f>(Önkormányzat!E975)</f>
        <v>0</v>
      </c>
      <c r="E15" s="2">
        <f>(Önkormányzat!F975)</f>
        <v>3300000</v>
      </c>
      <c r="F15" s="2">
        <f>(Önkormányzat!G975)</f>
        <v>0</v>
      </c>
      <c r="G15" s="2">
        <f>(Önkormányzat!H975)</f>
        <v>300000</v>
      </c>
    </row>
    <row r="16" spans="1:13" x14ac:dyDescent="0.2">
      <c r="A16" s="16">
        <v>10</v>
      </c>
      <c r="B16" s="5" t="s">
        <v>276</v>
      </c>
      <c r="C16" s="2">
        <f>(Önkormányzat!D976)</f>
        <v>6727000</v>
      </c>
      <c r="D16" s="2">
        <f>(Önkormányzat!E976)</f>
        <v>35000</v>
      </c>
      <c r="E16" s="2">
        <f>(Önkormányzat!F976)</f>
        <v>6762000</v>
      </c>
      <c r="F16" s="2">
        <f>(Önkormányzat!G976)</f>
        <v>6352443</v>
      </c>
      <c r="G16" s="2">
        <f>(Önkormányzat!H976)</f>
        <v>5080052</v>
      </c>
      <c r="M16" s="6"/>
    </row>
    <row r="17" spans="1:7" s="6" customFormat="1" x14ac:dyDescent="0.2">
      <c r="A17" s="17">
        <v>11</v>
      </c>
      <c r="B17" s="18" t="s">
        <v>108</v>
      </c>
      <c r="C17" s="13">
        <f t="shared" ref="C17" si="0">SUM(C7:C16)</f>
        <v>270259000</v>
      </c>
      <c r="D17" s="13">
        <f t="shared" ref="D17:E17" si="1">SUM(D7:D16)</f>
        <v>21758721</v>
      </c>
      <c r="E17" s="13">
        <f t="shared" si="1"/>
        <v>292017721</v>
      </c>
      <c r="F17" s="13">
        <f t="shared" ref="F17:G17" si="2">SUM(F7:F16)</f>
        <v>258322459</v>
      </c>
      <c r="G17" s="13">
        <f t="shared" si="2"/>
        <v>284935629</v>
      </c>
    </row>
    <row r="18" spans="1:7" x14ac:dyDescent="0.2">
      <c r="A18" s="16">
        <v>12</v>
      </c>
      <c r="B18" s="1" t="s">
        <v>20</v>
      </c>
      <c r="C18" s="2">
        <f>(Önkormányzat!D979)</f>
        <v>151064000</v>
      </c>
      <c r="D18" s="2">
        <f>(Önkormányzat!E979)</f>
        <v>16453520</v>
      </c>
      <c r="E18" s="2">
        <f>(Önkormányzat!F979)</f>
        <v>167517520</v>
      </c>
      <c r="F18" s="2">
        <f>(Önkormányzat!G979)</f>
        <v>98762485</v>
      </c>
      <c r="G18" s="2">
        <f>(Önkormányzat!H979)</f>
        <v>199803773</v>
      </c>
    </row>
    <row r="19" spans="1:7" x14ac:dyDescent="0.2">
      <c r="A19" s="16">
        <v>13</v>
      </c>
      <c r="B19" s="1" t="s">
        <v>21</v>
      </c>
      <c r="C19" s="2">
        <f>(Önkormányzat!D980)</f>
        <v>29955000</v>
      </c>
      <c r="D19" s="2">
        <f>(Önkormányzat!E980)</f>
        <v>53268144</v>
      </c>
      <c r="E19" s="2">
        <f>(Önkormányzat!F980)</f>
        <v>83223144</v>
      </c>
      <c r="F19" s="2">
        <f>(Önkormányzat!G980)</f>
        <v>71428608</v>
      </c>
      <c r="G19" s="2">
        <f>(Önkormányzat!H980)</f>
        <v>18461489</v>
      </c>
    </row>
    <row r="20" spans="1:7" x14ac:dyDescent="0.2">
      <c r="A20" s="16">
        <v>14</v>
      </c>
      <c r="B20" s="1" t="s">
        <v>100</v>
      </c>
      <c r="C20" s="2">
        <f>(Önkormányzat!D981)</f>
        <v>0</v>
      </c>
      <c r="D20" s="2">
        <f>(Önkormányzat!E981)</f>
        <v>0</v>
      </c>
      <c r="E20" s="2">
        <f>(Önkormányzat!F981)</f>
        <v>0</v>
      </c>
      <c r="F20" s="2">
        <f>(Önkormányzat!G981)</f>
        <v>0</v>
      </c>
      <c r="G20" s="2">
        <f>(Önkormányzat!H981)</f>
        <v>0</v>
      </c>
    </row>
    <row r="21" spans="1:7" x14ac:dyDescent="0.2">
      <c r="A21" s="16">
        <v>15</v>
      </c>
      <c r="B21" s="1" t="s">
        <v>101</v>
      </c>
      <c r="C21" s="2">
        <f>(Önkormányzat!D982)</f>
        <v>0</v>
      </c>
      <c r="D21" s="2">
        <f>(Önkormányzat!E982)</f>
        <v>5554</v>
      </c>
      <c r="E21" s="2">
        <f>(Önkormányzat!F982)</f>
        <v>5554</v>
      </c>
      <c r="F21" s="2">
        <f>(Önkormányzat!G982)</f>
        <v>5554</v>
      </c>
      <c r="G21" s="2">
        <f>(Önkormányzat!H982)</f>
        <v>0</v>
      </c>
    </row>
    <row r="22" spans="1:7" x14ac:dyDescent="0.2">
      <c r="A22" s="16">
        <v>16</v>
      </c>
      <c r="B22" s="1" t="s">
        <v>22</v>
      </c>
      <c r="C22" s="2">
        <f>(Önkormányzat!D983)</f>
        <v>20381000</v>
      </c>
      <c r="D22" s="2">
        <f>(Önkormányzat!E983)</f>
        <v>-12199455</v>
      </c>
      <c r="E22" s="2">
        <f>(Önkormányzat!F983)</f>
        <v>8181545</v>
      </c>
      <c r="F22" s="2">
        <f>(Önkormányzat!G983)</f>
        <v>0</v>
      </c>
      <c r="G22" s="2">
        <f>(Önkormányzat!H983)</f>
        <v>0</v>
      </c>
    </row>
    <row r="23" spans="1:7" s="6" customFormat="1" x14ac:dyDescent="0.2">
      <c r="A23" s="17">
        <v>17</v>
      </c>
      <c r="B23" s="18" t="s">
        <v>109</v>
      </c>
      <c r="C23" s="13">
        <f t="shared" ref="C23" si="3">SUM(C18:C22)</f>
        <v>201400000</v>
      </c>
      <c r="D23" s="13">
        <f t="shared" ref="D23:E23" si="4">SUM(D18:D22)</f>
        <v>57527763</v>
      </c>
      <c r="E23" s="13">
        <f t="shared" si="4"/>
        <v>258927763</v>
      </c>
      <c r="F23" s="13">
        <f t="shared" ref="F23:G23" si="5">SUM(F18:F22)</f>
        <v>170196647</v>
      </c>
      <c r="G23" s="13">
        <f t="shared" si="5"/>
        <v>218265262</v>
      </c>
    </row>
    <row r="24" spans="1:7" x14ac:dyDescent="0.2">
      <c r="A24" s="16">
        <v>18</v>
      </c>
      <c r="B24" s="1" t="s">
        <v>23</v>
      </c>
      <c r="C24" s="2">
        <f>(Önkormányzat!D984)</f>
        <v>0</v>
      </c>
      <c r="D24" s="2">
        <f>(Önkormányzat!E984)</f>
        <v>0</v>
      </c>
      <c r="E24" s="2">
        <f>(Önkormányzat!F984)</f>
        <v>0</v>
      </c>
      <c r="F24" s="2">
        <f>(Önkormányzat!G984)</f>
        <v>0</v>
      </c>
      <c r="G24" s="2">
        <f>(Önkormányzat!H984)</f>
        <v>0</v>
      </c>
    </row>
    <row r="25" spans="1:7" x14ac:dyDescent="0.2">
      <c r="A25" s="16">
        <v>19</v>
      </c>
      <c r="B25" s="1" t="s">
        <v>24</v>
      </c>
      <c r="C25" s="2">
        <f>(Önkormányzat!D985)</f>
        <v>0</v>
      </c>
      <c r="D25" s="2">
        <f>(Önkormányzat!E985)</f>
        <v>0</v>
      </c>
      <c r="E25" s="2">
        <f>(Önkormányzat!F985)</f>
        <v>0</v>
      </c>
      <c r="F25" s="2">
        <f>(Önkormányzat!G985)</f>
        <v>0</v>
      </c>
      <c r="G25" s="2">
        <f>(Önkormányzat!H985)</f>
        <v>0</v>
      </c>
    </row>
    <row r="26" spans="1:7" x14ac:dyDescent="0.2">
      <c r="A26" s="16">
        <v>20</v>
      </c>
      <c r="B26" s="1" t="s">
        <v>19</v>
      </c>
      <c r="C26" s="2">
        <f>(Önkormányzat!D987)</f>
        <v>0</v>
      </c>
      <c r="D26" s="2">
        <f>(Önkormányzat!E987)</f>
        <v>0</v>
      </c>
      <c r="E26" s="2">
        <f>(Önkormányzat!F987)</f>
        <v>0</v>
      </c>
      <c r="F26" s="2">
        <f>(Önkormányzat!G987)</f>
        <v>0</v>
      </c>
      <c r="G26" s="2">
        <f>(Önkormányzat!H987)</f>
        <v>0</v>
      </c>
    </row>
    <row r="27" spans="1:7" s="6" customFormat="1" x14ac:dyDescent="0.2">
      <c r="A27" s="17">
        <v>21</v>
      </c>
      <c r="B27" s="18" t="s">
        <v>110</v>
      </c>
      <c r="C27" s="13">
        <f>(Önkormányzat!D988)</f>
        <v>471659000</v>
      </c>
      <c r="D27" s="13">
        <f>(Önkormányzat!E988)</f>
        <v>79286484</v>
      </c>
      <c r="E27" s="13">
        <f>(Önkormányzat!F988)</f>
        <v>550945484</v>
      </c>
      <c r="F27" s="13">
        <f>(Önkormányzat!G988)</f>
        <v>428519106</v>
      </c>
      <c r="G27" s="13">
        <f>(Önkormányzat!H988)</f>
        <v>503200891</v>
      </c>
    </row>
    <row r="28" spans="1:7" s="22" customFormat="1" x14ac:dyDescent="0.2">
      <c r="A28" s="19"/>
      <c r="B28" s="20"/>
      <c r="C28" s="21"/>
      <c r="D28" s="21"/>
      <c r="E28" s="21"/>
      <c r="F28" s="21"/>
      <c r="G28" s="21"/>
    </row>
    <row r="29" spans="1:7" x14ac:dyDescent="0.2">
      <c r="A29" s="14"/>
      <c r="B29" s="15" t="s">
        <v>25</v>
      </c>
      <c r="C29" s="4"/>
      <c r="D29" s="4"/>
      <c r="E29" s="4"/>
      <c r="F29" s="4"/>
      <c r="G29" s="4"/>
    </row>
    <row r="30" spans="1:7" x14ac:dyDescent="0.2">
      <c r="A30" s="16">
        <v>1</v>
      </c>
      <c r="B30" s="1" t="s">
        <v>26</v>
      </c>
      <c r="C30" s="2">
        <f>(Önkormányzat!D990)</f>
        <v>19582031</v>
      </c>
      <c r="D30" s="2">
        <f>(Önkormányzat!E990)</f>
        <v>1168400</v>
      </c>
      <c r="E30" s="2">
        <f>(Önkormányzat!F990)</f>
        <v>20750431</v>
      </c>
      <c r="F30" s="2">
        <f>(Önkormányzat!G990)</f>
        <v>23493862</v>
      </c>
      <c r="G30" s="2">
        <f>(Önkormányzat!H990)</f>
        <v>19949000</v>
      </c>
    </row>
    <row r="31" spans="1:7" x14ac:dyDescent="0.2">
      <c r="A31" s="16">
        <v>2</v>
      </c>
      <c r="B31" s="1" t="s">
        <v>27</v>
      </c>
      <c r="C31" s="2">
        <f>(Önkormányzat!D991)</f>
        <v>31000000</v>
      </c>
      <c r="D31" s="2">
        <f>(Önkormányzat!E991)</f>
        <v>0</v>
      </c>
      <c r="E31" s="2">
        <f>(Önkormányzat!F991)</f>
        <v>31000000</v>
      </c>
      <c r="F31" s="2">
        <f>(Önkormányzat!G991)</f>
        <v>32415242</v>
      </c>
      <c r="G31" s="2">
        <f>(Önkormányzat!H991)</f>
        <v>45000000</v>
      </c>
    </row>
    <row r="32" spans="1:7" x14ac:dyDescent="0.2">
      <c r="A32" s="16">
        <v>3</v>
      </c>
      <c r="B32" s="1" t="s">
        <v>70</v>
      </c>
      <c r="C32" s="2">
        <f>(Önkormányzat!D992)</f>
        <v>27000000</v>
      </c>
      <c r="D32" s="2">
        <f>(Önkormányzat!E992)</f>
        <v>0</v>
      </c>
      <c r="E32" s="2">
        <f>(Önkormányzat!F992)</f>
        <v>27000000</v>
      </c>
      <c r="F32" s="2">
        <f>(Önkormányzat!G992)</f>
        <v>31628339</v>
      </c>
      <c r="G32" s="2">
        <f>(Önkormányzat!H992)</f>
        <v>45000000</v>
      </c>
    </row>
    <row r="33" spans="1:7" x14ac:dyDescent="0.2">
      <c r="A33" s="16">
        <v>4</v>
      </c>
      <c r="B33" s="1" t="s">
        <v>172</v>
      </c>
      <c r="C33" s="2">
        <f>(Önkormányzat!D993)</f>
        <v>6400000</v>
      </c>
      <c r="D33" s="2">
        <f>(Önkormányzat!E993)</f>
        <v>0</v>
      </c>
      <c r="E33" s="2">
        <f>(Önkormányzat!F993)</f>
        <v>6400000</v>
      </c>
      <c r="F33" s="2">
        <f>(Önkormányzat!G993)</f>
        <v>6677367</v>
      </c>
      <c r="G33" s="2">
        <f>(Önkormányzat!H993)</f>
        <v>9000000</v>
      </c>
    </row>
    <row r="34" spans="1:7" x14ac:dyDescent="0.2">
      <c r="A34" s="16">
        <v>5</v>
      </c>
      <c r="B34" s="1" t="s">
        <v>71</v>
      </c>
      <c r="C34" s="2">
        <f>(Önkormányzat!D994)</f>
        <v>14000000</v>
      </c>
      <c r="D34" s="2">
        <f>(Önkormányzat!E994)</f>
        <v>0</v>
      </c>
      <c r="E34" s="2">
        <f>(Önkormányzat!F994)</f>
        <v>14000000</v>
      </c>
      <c r="F34" s="2">
        <f>(Önkormányzat!G994)</f>
        <v>20055250</v>
      </c>
      <c r="G34" s="2">
        <f>(Önkormányzat!H994)</f>
        <v>20000000</v>
      </c>
    </row>
    <row r="35" spans="1:7" x14ac:dyDescent="0.2">
      <c r="A35" s="16">
        <v>6</v>
      </c>
      <c r="B35" s="1" t="s">
        <v>72</v>
      </c>
      <c r="C35" s="2">
        <f>(Önkormányzat!D995)</f>
        <v>32000000</v>
      </c>
      <c r="D35" s="2">
        <f>(Önkormányzat!E995)</f>
        <v>0</v>
      </c>
      <c r="E35" s="2">
        <f>(Önkormányzat!F995)</f>
        <v>32000000</v>
      </c>
      <c r="F35" s="2">
        <f>(Önkormányzat!G995)</f>
        <v>46935617</v>
      </c>
      <c r="G35" s="2">
        <f>(Önkormányzat!H995)</f>
        <v>47000000</v>
      </c>
    </row>
    <row r="36" spans="1:7" x14ac:dyDescent="0.2">
      <c r="A36" s="16">
        <v>7</v>
      </c>
      <c r="B36" s="1" t="s">
        <v>28</v>
      </c>
      <c r="C36" s="2">
        <f>(Önkormányzat!D996)</f>
        <v>1000000</v>
      </c>
      <c r="D36" s="2">
        <f>(Önkormányzat!E996)</f>
        <v>0</v>
      </c>
      <c r="E36" s="2">
        <f>(Önkormányzat!F996)</f>
        <v>1000000</v>
      </c>
      <c r="F36" s="2">
        <f>(Önkormányzat!G996)</f>
        <v>2205298</v>
      </c>
      <c r="G36" s="2">
        <f>(Önkormányzat!H996)</f>
        <v>1000000</v>
      </c>
    </row>
    <row r="37" spans="1:7" s="6" customFormat="1" x14ac:dyDescent="0.2">
      <c r="A37" s="17">
        <v>8</v>
      </c>
      <c r="B37" s="18" t="s">
        <v>195</v>
      </c>
      <c r="C37" s="13">
        <f t="shared" ref="C37" si="6">SUM(C31:C36)</f>
        <v>111400000</v>
      </c>
      <c r="D37" s="13">
        <f t="shared" ref="D37:E37" si="7">SUM(D31:D36)</f>
        <v>0</v>
      </c>
      <c r="E37" s="13">
        <f t="shared" si="7"/>
        <v>111400000</v>
      </c>
      <c r="F37" s="13">
        <f t="shared" ref="F37:G37" si="8">SUM(F31:F36)</f>
        <v>139917113</v>
      </c>
      <c r="G37" s="13">
        <f t="shared" si="8"/>
        <v>167000000</v>
      </c>
    </row>
    <row r="38" spans="1:7" x14ac:dyDescent="0.2">
      <c r="A38" s="16">
        <v>9</v>
      </c>
      <c r="B38" s="23" t="s">
        <v>74</v>
      </c>
      <c r="C38" s="2">
        <f>(Önkormányzat!D997)</f>
        <v>0</v>
      </c>
      <c r="D38" s="2">
        <f>(Önkormányzat!E997)</f>
        <v>0</v>
      </c>
      <c r="E38" s="2">
        <f>(Önkormányzat!F997)</f>
        <v>0</v>
      </c>
      <c r="F38" s="2">
        <f>(Önkormányzat!G997)</f>
        <v>33426</v>
      </c>
      <c r="G38" s="2">
        <f>(Önkormányzat!H997)</f>
        <v>0</v>
      </c>
    </row>
    <row r="39" spans="1:7" x14ac:dyDescent="0.2">
      <c r="A39" s="16">
        <v>10</v>
      </c>
      <c r="B39" s="23" t="s">
        <v>29</v>
      </c>
      <c r="C39" s="2">
        <f>(Önkormányzat!D998)</f>
        <v>0</v>
      </c>
      <c r="D39" s="2">
        <f>(Önkormányzat!E998)</f>
        <v>0</v>
      </c>
      <c r="E39" s="2">
        <f>(Önkormányzat!F998)</f>
        <v>0</v>
      </c>
      <c r="F39" s="2">
        <f>(Önkormányzat!G998)</f>
        <v>0</v>
      </c>
      <c r="G39" s="2">
        <f>(Önkormányzat!H998)</f>
        <v>0</v>
      </c>
    </row>
    <row r="40" spans="1:7" x14ac:dyDescent="0.2">
      <c r="A40" s="16">
        <v>11</v>
      </c>
      <c r="B40" s="1" t="s">
        <v>73</v>
      </c>
      <c r="C40" s="2">
        <f>(Önkormányzat!D999)</f>
        <v>0</v>
      </c>
      <c r="D40" s="2">
        <f>(Önkormányzat!E999)</f>
        <v>0</v>
      </c>
      <c r="E40" s="2">
        <f>(Önkormányzat!F999)</f>
        <v>0</v>
      </c>
      <c r="F40" s="2">
        <f>(Önkormányzat!G999)</f>
        <v>0</v>
      </c>
      <c r="G40" s="2">
        <f>(Önkormányzat!H999)</f>
        <v>0</v>
      </c>
    </row>
    <row r="41" spans="1:7" x14ac:dyDescent="0.2">
      <c r="A41" s="16">
        <v>12</v>
      </c>
      <c r="B41" s="1" t="s">
        <v>30</v>
      </c>
      <c r="C41" s="2">
        <f>(Önkormányzat!D1000)</f>
        <v>41919798</v>
      </c>
      <c r="D41" s="2">
        <f>(Önkormányzat!E1000)</f>
        <v>24764821</v>
      </c>
      <c r="E41" s="2">
        <f>(Önkormányzat!F1000)</f>
        <v>66684619</v>
      </c>
      <c r="F41" s="2">
        <f>(Önkormányzat!G1000)</f>
        <v>66681199</v>
      </c>
      <c r="G41" s="2">
        <f>(Önkormányzat!H1000)</f>
        <v>45427901</v>
      </c>
    </row>
    <row r="42" spans="1:7" x14ac:dyDescent="0.2">
      <c r="A42" s="16">
        <v>13</v>
      </c>
      <c r="B42" s="1" t="s">
        <v>104</v>
      </c>
      <c r="C42" s="2">
        <f>(Önkormányzat!D1001)</f>
        <v>25074103</v>
      </c>
      <c r="D42" s="2">
        <f>(Önkormányzat!E1001)</f>
        <v>-5077103</v>
      </c>
      <c r="E42" s="2">
        <f>(Önkormányzat!F1001)</f>
        <v>19997000</v>
      </c>
      <c r="F42" s="2">
        <f>(Önkormányzat!G1001)</f>
        <v>13740608</v>
      </c>
      <c r="G42" s="2">
        <f>(Önkormányzat!H1001)</f>
        <v>14474000</v>
      </c>
    </row>
    <row r="43" spans="1:7" x14ac:dyDescent="0.2">
      <c r="A43" s="16">
        <v>14</v>
      </c>
      <c r="B43" s="1" t="s">
        <v>105</v>
      </c>
      <c r="C43" s="2">
        <f>(Önkormányzat!D1002)</f>
        <v>50000</v>
      </c>
      <c r="D43" s="2">
        <f>(Önkormányzat!E1002)</f>
        <v>0</v>
      </c>
      <c r="E43" s="2">
        <f>(Önkormányzat!F1002)</f>
        <v>50000</v>
      </c>
      <c r="F43" s="2">
        <f>(Önkormányzat!G1002)</f>
        <v>0</v>
      </c>
      <c r="G43" s="2">
        <f>(Önkormányzat!H1002)</f>
        <v>0</v>
      </c>
    </row>
    <row r="44" spans="1:7" x14ac:dyDescent="0.2">
      <c r="A44" s="16">
        <v>15</v>
      </c>
      <c r="B44" s="1" t="s">
        <v>31</v>
      </c>
      <c r="C44" s="2">
        <f>(Önkormányzat!D1003)</f>
        <v>0</v>
      </c>
      <c r="D44" s="2">
        <f>(Önkormányzat!E1003)</f>
        <v>0</v>
      </c>
      <c r="E44" s="2">
        <f>(Önkormányzat!F1003)</f>
        <v>0</v>
      </c>
      <c r="F44" s="2">
        <f>(Önkormányzat!G1003)</f>
        <v>0</v>
      </c>
      <c r="G44" s="2">
        <f>(Önkormányzat!H1003)</f>
        <v>0</v>
      </c>
    </row>
    <row r="45" spans="1:7" x14ac:dyDescent="0.2">
      <c r="A45" s="16">
        <v>16</v>
      </c>
      <c r="B45" s="1" t="s">
        <v>96</v>
      </c>
      <c r="C45" s="2">
        <f>(Önkormányzat!D1004)</f>
        <v>0</v>
      </c>
      <c r="D45" s="2">
        <f>(Önkormányzat!E1004)</f>
        <v>0</v>
      </c>
      <c r="E45" s="2">
        <f>(Önkormányzat!F1004)</f>
        <v>0</v>
      </c>
      <c r="F45" s="2">
        <f>(Önkormányzat!G1004)</f>
        <v>0</v>
      </c>
      <c r="G45" s="2">
        <f>(Önkormányzat!H1004)</f>
        <v>0</v>
      </c>
    </row>
    <row r="46" spans="1:7" x14ac:dyDescent="0.2">
      <c r="A46" s="16">
        <v>17</v>
      </c>
      <c r="B46" s="5" t="s">
        <v>398</v>
      </c>
      <c r="C46" s="2">
        <f>(Önkormányzat!D1005)</f>
        <v>0</v>
      </c>
      <c r="D46" s="2">
        <f>(Önkormányzat!E1005)</f>
        <v>0</v>
      </c>
      <c r="E46" s="2">
        <f>(Önkormányzat!F1005)</f>
        <v>0</v>
      </c>
      <c r="F46" s="2">
        <f>(Önkormányzat!G1005)</f>
        <v>0</v>
      </c>
      <c r="G46" s="2">
        <f>(Önkormányzat!H1005)</f>
        <v>0</v>
      </c>
    </row>
    <row r="47" spans="1:7" s="6" customFormat="1" x14ac:dyDescent="0.2">
      <c r="A47" s="17">
        <v>18</v>
      </c>
      <c r="B47" s="18" t="s">
        <v>196</v>
      </c>
      <c r="C47" s="13">
        <f>(Önkormányzat!D1006)</f>
        <v>198025932</v>
      </c>
      <c r="D47" s="13">
        <f>(Önkormányzat!E1006)</f>
        <v>20856118</v>
      </c>
      <c r="E47" s="13">
        <f>(Önkormányzat!F1006)</f>
        <v>218882050</v>
      </c>
      <c r="F47" s="13">
        <f>(Önkormányzat!G1006)</f>
        <v>243866208</v>
      </c>
      <c r="G47" s="13">
        <f>(Önkormányzat!H1006)</f>
        <v>246850901</v>
      </c>
    </row>
    <row r="48" spans="1:7" x14ac:dyDescent="0.2">
      <c r="A48" s="16">
        <v>19</v>
      </c>
      <c r="B48" s="23" t="s">
        <v>33</v>
      </c>
      <c r="C48" s="2">
        <f>(Önkormányzat!D1008)</f>
        <v>0</v>
      </c>
      <c r="D48" s="2">
        <f>(Önkormányzat!E1008)</f>
        <v>0</v>
      </c>
      <c r="E48" s="2">
        <f>(Önkormányzat!F1008)</f>
        <v>0</v>
      </c>
      <c r="F48" s="2">
        <f>(Önkormányzat!G1008)</f>
        <v>160000</v>
      </c>
      <c r="G48" s="2">
        <f>(Önkormányzat!H1008)</f>
        <v>0</v>
      </c>
    </row>
    <row r="49" spans="1:7" x14ac:dyDescent="0.2">
      <c r="A49" s="16">
        <v>20</v>
      </c>
      <c r="B49" s="23" t="s">
        <v>10</v>
      </c>
      <c r="C49" s="2">
        <f>(Önkormányzat!D1009)</f>
        <v>0</v>
      </c>
      <c r="D49" s="2">
        <f>(Önkormányzat!E1009)</f>
        <v>0</v>
      </c>
      <c r="E49" s="2">
        <f>(Önkormányzat!F1009)</f>
        <v>0</v>
      </c>
      <c r="F49" s="2">
        <f>(Önkormányzat!G1009)</f>
        <v>0</v>
      </c>
      <c r="G49" s="2">
        <f>(Önkormányzat!H1009)</f>
        <v>0</v>
      </c>
    </row>
    <row r="50" spans="1:7" x14ac:dyDescent="0.2">
      <c r="A50" s="16">
        <v>21</v>
      </c>
      <c r="B50" s="5" t="s">
        <v>306</v>
      </c>
      <c r="C50" s="2">
        <f>(Önkormányzat!D1010)</f>
        <v>0</v>
      </c>
      <c r="D50" s="2">
        <f>(Önkormányzat!E1010)</f>
        <v>0</v>
      </c>
      <c r="E50" s="2">
        <f>(Önkormányzat!F1010)</f>
        <v>0</v>
      </c>
      <c r="F50" s="2">
        <f>(Önkormányzat!G1010)</f>
        <v>0</v>
      </c>
      <c r="G50" s="2">
        <f>(Önkormányzat!H1010)</f>
        <v>0</v>
      </c>
    </row>
    <row r="51" spans="1:7" x14ac:dyDescent="0.2">
      <c r="A51" s="16">
        <v>22</v>
      </c>
      <c r="B51" s="1" t="s">
        <v>106</v>
      </c>
      <c r="C51" s="2">
        <f>(Önkormányzat!D1011)</f>
        <v>8043000</v>
      </c>
      <c r="D51" s="2">
        <f>(Önkormányzat!E1011)</f>
        <v>58430366</v>
      </c>
      <c r="E51" s="2">
        <f>(Önkormányzat!F1011)</f>
        <v>66473366</v>
      </c>
      <c r="F51" s="2">
        <f>(Önkormányzat!G1011)</f>
        <v>62311315</v>
      </c>
      <c r="G51" s="2">
        <f>(Önkormányzat!H1011)</f>
        <v>118711318</v>
      </c>
    </row>
    <row r="52" spans="1:7" x14ac:dyDescent="0.2">
      <c r="A52" s="16">
        <v>23</v>
      </c>
      <c r="B52" s="1" t="s">
        <v>107</v>
      </c>
      <c r="C52" s="2">
        <f>(Önkormányzat!D1012)</f>
        <v>66770000</v>
      </c>
      <c r="D52" s="2">
        <f>(Önkormányzat!E1012)</f>
        <v>0</v>
      </c>
      <c r="E52" s="2">
        <f>(Önkormányzat!F1012)</f>
        <v>66770000</v>
      </c>
      <c r="F52" s="2">
        <f>(Önkormányzat!G1012)</f>
        <v>0</v>
      </c>
      <c r="G52" s="2">
        <f>(Önkormányzat!H1012)</f>
        <v>70270000</v>
      </c>
    </row>
    <row r="53" spans="1:7" x14ac:dyDescent="0.2">
      <c r="A53" s="16">
        <v>24</v>
      </c>
      <c r="B53" s="1" t="s">
        <v>97</v>
      </c>
      <c r="C53" s="2">
        <f>(Önkormányzat!D1013)</f>
        <v>0</v>
      </c>
      <c r="D53" s="2">
        <f>(Önkormányzat!E1013)</f>
        <v>0</v>
      </c>
      <c r="E53" s="2">
        <f>(Önkormányzat!F1013)</f>
        <v>0</v>
      </c>
      <c r="F53" s="2">
        <f>(Önkormányzat!G1013)</f>
        <v>0</v>
      </c>
      <c r="G53" s="2">
        <f>(Önkormányzat!H1013)</f>
        <v>0</v>
      </c>
    </row>
    <row r="54" spans="1:7" x14ac:dyDescent="0.2">
      <c r="A54" s="16">
        <v>25</v>
      </c>
      <c r="B54" s="1" t="s">
        <v>34</v>
      </c>
      <c r="C54" s="2">
        <f>(Önkormányzat!D1014)</f>
        <v>198820068</v>
      </c>
      <c r="D54" s="2">
        <f>(Önkormányzat!E1014)</f>
        <v>0</v>
      </c>
      <c r="E54" s="2">
        <f>(Önkormányzat!F1014)</f>
        <v>198820068</v>
      </c>
      <c r="F54" s="2">
        <f>(Önkormányzat!G1014)</f>
        <v>198820068</v>
      </c>
      <c r="G54" s="2">
        <f>(Önkormányzat!H1014)</f>
        <v>77582917</v>
      </c>
    </row>
    <row r="55" spans="1:7" s="6" customFormat="1" x14ac:dyDescent="0.2">
      <c r="A55" s="16">
        <v>26</v>
      </c>
      <c r="B55" s="18" t="s">
        <v>307</v>
      </c>
      <c r="C55" s="13">
        <f>(Önkormányzat!D1015)</f>
        <v>273633068</v>
      </c>
      <c r="D55" s="13">
        <f>(Önkormányzat!E1015)</f>
        <v>58430366</v>
      </c>
      <c r="E55" s="13">
        <f>(Önkormányzat!F1015)</f>
        <v>332063434</v>
      </c>
      <c r="F55" s="13">
        <f>(Önkormányzat!G1015)</f>
        <v>261291383</v>
      </c>
      <c r="G55" s="13">
        <f>(Önkormányzat!H1015)</f>
        <v>266564235</v>
      </c>
    </row>
    <row r="56" spans="1:7" x14ac:dyDescent="0.2">
      <c r="A56" s="16">
        <v>27</v>
      </c>
      <c r="B56" s="1" t="s">
        <v>32</v>
      </c>
      <c r="C56" s="2">
        <f>(Önkormányzat!D1016)</f>
        <v>0</v>
      </c>
      <c r="D56" s="2">
        <f>(Önkormányzat!E1016)</f>
        <v>0</v>
      </c>
      <c r="E56" s="2">
        <f>(Önkormányzat!F1016)</f>
        <v>0</v>
      </c>
      <c r="F56" s="2">
        <f>(Önkormányzat!G1016)</f>
        <v>0</v>
      </c>
      <c r="G56" s="2">
        <f>(Önkormányzat!H1016)</f>
        <v>0</v>
      </c>
    </row>
    <row r="57" spans="1:7" s="6" customFormat="1" x14ac:dyDescent="0.2">
      <c r="A57" s="16">
        <v>28</v>
      </c>
      <c r="B57" s="18" t="s">
        <v>308</v>
      </c>
      <c r="C57" s="13">
        <f>(Önkormányzat!D1017)</f>
        <v>471659000</v>
      </c>
      <c r="D57" s="13">
        <f>(Önkormányzat!E1017)</f>
        <v>79286484</v>
      </c>
      <c r="E57" s="13">
        <f>(Önkormányzat!F1017)</f>
        <v>550945484</v>
      </c>
      <c r="F57" s="13">
        <f>(Önkormányzat!G1017)</f>
        <v>505157591</v>
      </c>
      <c r="G57" s="13">
        <f>(Önkormányzat!H1017)</f>
        <v>513415136</v>
      </c>
    </row>
    <row r="58" spans="1:7" s="24" customFormat="1" x14ac:dyDescent="0.2">
      <c r="C58" s="25"/>
      <c r="D58" s="25"/>
      <c r="E58" s="25"/>
      <c r="F58" s="25"/>
      <c r="G58" s="25"/>
    </row>
    <row r="59" spans="1:7" x14ac:dyDescent="0.2">
      <c r="A59" s="8"/>
      <c r="C59" s="4"/>
      <c r="D59" s="4"/>
      <c r="E59" s="4"/>
      <c r="F59" s="4"/>
      <c r="G59" s="4"/>
    </row>
    <row r="60" spans="1:7" x14ac:dyDescent="0.2">
      <c r="A60" s="8"/>
      <c r="C60" s="4"/>
      <c r="D60" s="4"/>
      <c r="E60" s="4"/>
      <c r="F60" s="4"/>
      <c r="G60" s="4"/>
    </row>
    <row r="61" spans="1:7" x14ac:dyDescent="0.2">
      <c r="A61" s="8"/>
      <c r="C61" s="4"/>
      <c r="D61" s="4"/>
      <c r="E61" s="4"/>
      <c r="F61" s="4"/>
      <c r="G61" s="4"/>
    </row>
    <row r="62" spans="1:7" x14ac:dyDescent="0.2">
      <c r="A62" s="8"/>
      <c r="C62" s="4"/>
      <c r="D62" s="4"/>
      <c r="E62" s="4"/>
      <c r="F62" s="4"/>
      <c r="G62" s="4"/>
    </row>
  </sheetData>
  <mergeCells count="2">
    <mergeCell ref="A2:G2"/>
    <mergeCell ref="A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2022.évi költségvetés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1"/>
  <dimension ref="A1:IJ1018"/>
  <sheetViews>
    <sheetView tabSelected="1" topLeftCell="A45" zoomScale="80" zoomScaleNormal="80" workbookViewId="0">
      <selection activeCell="P60" sqref="P60"/>
    </sheetView>
  </sheetViews>
  <sheetFormatPr defaultColWidth="9.109375" defaultRowHeight="10.199999999999999" x14ac:dyDescent="0.2"/>
  <cols>
    <col min="1" max="2" width="7.5546875" style="42" customWidth="1"/>
    <col min="3" max="3" width="49.33203125" style="3" customWidth="1"/>
    <col min="4" max="4" width="10.33203125" style="4" bestFit="1" customWidth="1"/>
    <col min="5" max="5" width="9.88671875" style="4" customWidth="1"/>
    <col min="6" max="6" width="12.109375" style="4" bestFit="1" customWidth="1"/>
    <col min="7" max="8" width="10.33203125" style="4" bestFit="1" customWidth="1"/>
    <col min="9" max="9" width="10.5546875" style="4" customWidth="1"/>
    <col min="10" max="16384" width="9.109375" style="3"/>
  </cols>
  <sheetData>
    <row r="1" spans="1:9" x14ac:dyDescent="0.2">
      <c r="C1" s="3" t="s">
        <v>654</v>
      </c>
      <c r="E1" s="7"/>
    </row>
    <row r="2" spans="1:9" x14ac:dyDescent="0.2">
      <c r="C2" s="3" t="s">
        <v>563</v>
      </c>
    </row>
    <row r="4" spans="1:9" s="43" customFormat="1" x14ac:dyDescent="0.2">
      <c r="A4" s="43" t="s">
        <v>111</v>
      </c>
      <c r="I4" s="44"/>
    </row>
    <row r="5" spans="1:9" s="46" customFormat="1" x14ac:dyDescent="0.2">
      <c r="A5" s="45" t="s">
        <v>652</v>
      </c>
      <c r="B5" s="45"/>
      <c r="C5" s="45"/>
      <c r="D5" s="45"/>
      <c r="E5" s="45"/>
      <c r="F5" s="45"/>
      <c r="G5" s="45"/>
      <c r="H5" s="45"/>
      <c r="I5" s="41"/>
    </row>
    <row r="6" spans="1:9" s="46" customFormat="1" x14ac:dyDescent="0.2">
      <c r="A6" s="41"/>
      <c r="B6" s="41"/>
      <c r="C6" s="41"/>
      <c r="D6" s="41"/>
      <c r="E6" s="41"/>
      <c r="F6" s="41"/>
      <c r="G6" s="41"/>
      <c r="H6" s="41"/>
      <c r="I6" s="41"/>
    </row>
    <row r="7" spans="1:9" s="43" customFormat="1" ht="30.75" customHeight="1" x14ac:dyDescent="0.2">
      <c r="A7" s="47"/>
      <c r="B7" s="47"/>
      <c r="D7" s="12" t="s">
        <v>554</v>
      </c>
      <c r="E7" s="12" t="s">
        <v>555</v>
      </c>
      <c r="F7" s="12" t="s">
        <v>556</v>
      </c>
      <c r="G7" s="12" t="s">
        <v>651</v>
      </c>
      <c r="H7" s="12" t="s">
        <v>652</v>
      </c>
      <c r="I7" s="48"/>
    </row>
    <row r="8" spans="1:9" s="43" customFormat="1" x14ac:dyDescent="0.2">
      <c r="A8" s="47" t="s">
        <v>227</v>
      </c>
      <c r="B8" s="47"/>
      <c r="D8" s="49"/>
      <c r="E8" s="49"/>
      <c r="F8" s="49"/>
      <c r="G8" s="49"/>
      <c r="H8" s="49"/>
      <c r="I8" s="49"/>
    </row>
    <row r="9" spans="1:9" s="43" customFormat="1" x14ac:dyDescent="0.2">
      <c r="A9" s="47" t="s">
        <v>226</v>
      </c>
      <c r="B9" s="47"/>
      <c r="D9" s="49"/>
      <c r="E9" s="49"/>
      <c r="F9" s="49"/>
      <c r="G9" s="49"/>
      <c r="H9" s="49"/>
      <c r="I9" s="49"/>
    </row>
    <row r="10" spans="1:9" s="43" customFormat="1" x14ac:dyDescent="0.2">
      <c r="A10" s="50" t="s">
        <v>52</v>
      </c>
      <c r="B10" s="50"/>
      <c r="D10" s="49"/>
      <c r="E10" s="49"/>
      <c r="F10" s="49"/>
      <c r="G10" s="49"/>
      <c r="H10" s="49"/>
      <c r="I10" s="49"/>
    </row>
    <row r="11" spans="1:9" s="43" customFormat="1" x14ac:dyDescent="0.2">
      <c r="A11" s="51" t="s">
        <v>576</v>
      </c>
      <c r="B11" s="51" t="s">
        <v>324</v>
      </c>
      <c r="C11" s="52" t="s">
        <v>578</v>
      </c>
      <c r="D11" s="2">
        <v>0</v>
      </c>
      <c r="E11" s="2"/>
      <c r="F11" s="2">
        <f t="shared" ref="F11:F13" si="0">SUM(D11:E11)</f>
        <v>0</v>
      </c>
      <c r="G11" s="2">
        <v>45000</v>
      </c>
      <c r="H11" s="2">
        <v>0</v>
      </c>
      <c r="I11" s="4" t="s">
        <v>312</v>
      </c>
    </row>
    <row r="12" spans="1:9" s="43" customFormat="1" x14ac:dyDescent="0.2">
      <c r="A12" s="51" t="s">
        <v>577</v>
      </c>
      <c r="B12" s="51" t="s">
        <v>315</v>
      </c>
      <c r="C12" s="52" t="s">
        <v>89</v>
      </c>
      <c r="D12" s="2">
        <v>0</v>
      </c>
      <c r="E12" s="2"/>
      <c r="F12" s="2">
        <f t="shared" si="0"/>
        <v>0</v>
      </c>
      <c r="G12" s="2">
        <v>12150</v>
      </c>
      <c r="H12" s="2">
        <v>0</v>
      </c>
      <c r="I12" s="4" t="s">
        <v>312</v>
      </c>
    </row>
    <row r="13" spans="1:9" s="43" customFormat="1" x14ac:dyDescent="0.2">
      <c r="A13" s="51" t="s">
        <v>470</v>
      </c>
      <c r="B13" s="51" t="s">
        <v>329</v>
      </c>
      <c r="C13" s="52" t="s">
        <v>164</v>
      </c>
      <c r="D13" s="2">
        <v>0</v>
      </c>
      <c r="E13" s="2">
        <v>950489</v>
      </c>
      <c r="F13" s="2">
        <f t="shared" si="0"/>
        <v>950489</v>
      </c>
      <c r="G13" s="2">
        <v>592339</v>
      </c>
      <c r="H13" s="2"/>
      <c r="I13" s="4" t="s">
        <v>312</v>
      </c>
    </row>
    <row r="14" spans="1:9" x14ac:dyDescent="0.2">
      <c r="A14" s="51" t="s">
        <v>408</v>
      </c>
      <c r="B14" s="51" t="s">
        <v>408</v>
      </c>
      <c r="C14" s="52" t="s">
        <v>524</v>
      </c>
      <c r="D14" s="2">
        <v>500000</v>
      </c>
      <c r="E14" s="2"/>
      <c r="F14" s="2">
        <f t="shared" ref="F14:F26" si="1">SUM(D14:E14)</f>
        <v>500000</v>
      </c>
      <c r="G14" s="2">
        <v>500000</v>
      </c>
      <c r="H14" s="2">
        <v>0</v>
      </c>
      <c r="I14" s="4" t="s">
        <v>312</v>
      </c>
    </row>
    <row r="15" spans="1:9" x14ac:dyDescent="0.2">
      <c r="A15" s="51" t="s">
        <v>408</v>
      </c>
      <c r="B15" s="51"/>
      <c r="C15" s="52" t="s">
        <v>525</v>
      </c>
      <c r="D15" s="2">
        <v>2857000</v>
      </c>
      <c r="E15" s="2">
        <v>3520330</v>
      </c>
      <c r="F15" s="2">
        <f t="shared" si="1"/>
        <v>6377330</v>
      </c>
      <c r="G15" s="2">
        <v>5878827</v>
      </c>
      <c r="H15" s="2">
        <v>0</v>
      </c>
      <c r="I15" s="4" t="s">
        <v>312</v>
      </c>
    </row>
    <row r="16" spans="1:9" x14ac:dyDescent="0.2">
      <c r="A16" s="51" t="s">
        <v>408</v>
      </c>
      <c r="B16" s="51"/>
      <c r="C16" s="52" t="s">
        <v>613</v>
      </c>
      <c r="D16" s="2">
        <v>0</v>
      </c>
      <c r="E16" s="2">
        <v>960000</v>
      </c>
      <c r="F16" s="2">
        <f t="shared" si="1"/>
        <v>960000</v>
      </c>
      <c r="G16" s="2">
        <v>1580000</v>
      </c>
      <c r="H16" s="2">
        <v>0</v>
      </c>
      <c r="I16" s="4" t="s">
        <v>312</v>
      </c>
    </row>
    <row r="17" spans="1:9" x14ac:dyDescent="0.2">
      <c r="A17" s="51" t="s">
        <v>408</v>
      </c>
      <c r="B17" s="51"/>
      <c r="C17" s="52" t="s">
        <v>631</v>
      </c>
      <c r="D17" s="2">
        <v>0</v>
      </c>
      <c r="E17" s="2">
        <v>2400000</v>
      </c>
      <c r="F17" s="2">
        <f t="shared" si="1"/>
        <v>2400000</v>
      </c>
      <c r="G17" s="2">
        <v>2400000</v>
      </c>
      <c r="H17" s="2">
        <v>0</v>
      </c>
    </row>
    <row r="18" spans="1:9" x14ac:dyDescent="0.2">
      <c r="A18" s="51" t="s">
        <v>672</v>
      </c>
      <c r="B18" s="51"/>
      <c r="C18" s="52" t="s">
        <v>668</v>
      </c>
      <c r="D18" s="2">
        <v>0</v>
      </c>
      <c r="E18" s="2"/>
      <c r="F18" s="2">
        <f t="shared" si="1"/>
        <v>0</v>
      </c>
      <c r="G18" s="2">
        <v>0</v>
      </c>
      <c r="H18" s="40"/>
    </row>
    <row r="19" spans="1:9" x14ac:dyDescent="0.2">
      <c r="A19" s="51" t="s">
        <v>596</v>
      </c>
      <c r="B19" s="51"/>
      <c r="C19" s="52" t="s">
        <v>669</v>
      </c>
      <c r="D19" s="2">
        <v>0</v>
      </c>
      <c r="E19" s="2"/>
      <c r="F19" s="2">
        <f t="shared" si="1"/>
        <v>0</v>
      </c>
      <c r="G19" s="2">
        <v>0</v>
      </c>
      <c r="H19" s="40"/>
    </row>
    <row r="20" spans="1:9" x14ac:dyDescent="0.2">
      <c r="A20" s="51" t="s">
        <v>317</v>
      </c>
      <c r="B20" s="51" t="s">
        <v>317</v>
      </c>
      <c r="C20" s="52" t="s">
        <v>430</v>
      </c>
      <c r="D20" s="2">
        <v>907000</v>
      </c>
      <c r="E20" s="2">
        <v>648000</v>
      </c>
      <c r="F20" s="2">
        <f t="shared" si="1"/>
        <v>1555000</v>
      </c>
      <c r="G20" s="2">
        <v>827456</v>
      </c>
      <c r="H20" s="2">
        <v>0</v>
      </c>
      <c r="I20" s="4" t="s">
        <v>312</v>
      </c>
    </row>
    <row r="21" spans="1:9" x14ac:dyDescent="0.2">
      <c r="A21" s="51" t="s">
        <v>499</v>
      </c>
      <c r="B21" s="51" t="s">
        <v>216</v>
      </c>
      <c r="C21" s="52" t="s">
        <v>647</v>
      </c>
      <c r="D21" s="2">
        <v>0</v>
      </c>
      <c r="E21" s="2"/>
      <c r="F21" s="2">
        <f t="shared" si="1"/>
        <v>0</v>
      </c>
      <c r="G21" s="2">
        <v>1200000</v>
      </c>
      <c r="H21" s="2">
        <v>0</v>
      </c>
      <c r="I21" s="4" t="s">
        <v>312</v>
      </c>
    </row>
    <row r="22" spans="1:9" x14ac:dyDescent="0.2">
      <c r="A22" s="51" t="s">
        <v>499</v>
      </c>
      <c r="B22" s="51"/>
      <c r="C22" s="52" t="s">
        <v>648</v>
      </c>
      <c r="D22" s="2">
        <v>0</v>
      </c>
      <c r="E22" s="2"/>
      <c r="F22" s="2">
        <f t="shared" si="1"/>
        <v>0</v>
      </c>
      <c r="G22" s="2">
        <v>0</v>
      </c>
      <c r="H22" s="2">
        <v>0</v>
      </c>
    </row>
    <row r="23" spans="1:9" x14ac:dyDescent="0.2">
      <c r="A23" s="51" t="s">
        <v>499</v>
      </c>
      <c r="B23" s="51"/>
      <c r="C23" s="52" t="s">
        <v>676</v>
      </c>
      <c r="D23" s="2">
        <v>0</v>
      </c>
      <c r="E23" s="2"/>
      <c r="F23" s="2">
        <f t="shared" si="1"/>
        <v>0</v>
      </c>
      <c r="G23" s="2">
        <v>0</v>
      </c>
      <c r="H23" s="40">
        <v>4582985</v>
      </c>
    </row>
    <row r="24" spans="1:9" x14ac:dyDescent="0.2">
      <c r="A24" s="51" t="s">
        <v>499</v>
      </c>
      <c r="B24" s="51"/>
      <c r="C24" s="52" t="s">
        <v>632</v>
      </c>
      <c r="D24" s="2">
        <v>0</v>
      </c>
      <c r="E24" s="2"/>
      <c r="F24" s="2">
        <f t="shared" si="1"/>
        <v>0</v>
      </c>
      <c r="G24" s="2">
        <v>5602743</v>
      </c>
      <c r="H24" s="2">
        <v>0</v>
      </c>
    </row>
    <row r="25" spans="1:9" x14ac:dyDescent="0.2">
      <c r="A25" s="51" t="s">
        <v>499</v>
      </c>
      <c r="B25" s="51"/>
      <c r="C25" s="52" t="s">
        <v>671</v>
      </c>
      <c r="D25" s="2">
        <v>0</v>
      </c>
      <c r="E25" s="2"/>
      <c r="F25" s="2">
        <f t="shared" si="1"/>
        <v>0</v>
      </c>
      <c r="G25" s="2">
        <v>0</v>
      </c>
      <c r="H25" s="2">
        <v>1000000</v>
      </c>
    </row>
    <row r="26" spans="1:9" x14ac:dyDescent="0.2">
      <c r="A26" s="51" t="s">
        <v>503</v>
      </c>
      <c r="B26" s="51" t="s">
        <v>316</v>
      </c>
      <c r="C26" s="52" t="s">
        <v>504</v>
      </c>
      <c r="D26" s="2">
        <v>0</v>
      </c>
      <c r="E26" s="2"/>
      <c r="F26" s="2">
        <f t="shared" si="1"/>
        <v>0</v>
      </c>
      <c r="G26" s="2">
        <v>1836741</v>
      </c>
      <c r="H26" s="40">
        <v>0</v>
      </c>
      <c r="I26" s="4" t="s">
        <v>312</v>
      </c>
    </row>
    <row r="27" spans="1:9" s="46" customFormat="1" x14ac:dyDescent="0.2">
      <c r="A27" s="53"/>
      <c r="B27" s="53"/>
      <c r="C27" s="54" t="s">
        <v>85</v>
      </c>
      <c r="D27" s="13">
        <f>SUM(D11:D26)</f>
        <v>4264000</v>
      </c>
      <c r="E27" s="13">
        <f>SUM(E11:E26)</f>
        <v>8478819</v>
      </c>
      <c r="F27" s="13">
        <f>SUM(F11:F26)</f>
        <v>12742819</v>
      </c>
      <c r="G27" s="13">
        <f>SUM(G11:G26)</f>
        <v>20475256</v>
      </c>
      <c r="H27" s="13">
        <f>SUM(H11:H26)</f>
        <v>5582985</v>
      </c>
      <c r="I27" s="7"/>
    </row>
    <row r="28" spans="1:9" s="46" customFormat="1" x14ac:dyDescent="0.2">
      <c r="A28" s="55"/>
      <c r="B28" s="55"/>
      <c r="C28" s="6"/>
      <c r="D28" s="7"/>
      <c r="E28" s="7"/>
      <c r="F28" s="7"/>
      <c r="G28" s="7"/>
      <c r="H28" s="7"/>
      <c r="I28" s="7"/>
    </row>
    <row r="29" spans="1:9" s="46" customFormat="1" x14ac:dyDescent="0.2">
      <c r="A29" s="55"/>
      <c r="B29" s="55"/>
      <c r="C29" s="6"/>
      <c r="D29" s="7"/>
      <c r="E29" s="7"/>
      <c r="F29" s="7"/>
      <c r="G29" s="7"/>
      <c r="H29" s="7"/>
      <c r="I29" s="7"/>
    </row>
    <row r="30" spans="1:9" s="43" customFormat="1" x14ac:dyDescent="0.2">
      <c r="A30" s="47" t="s">
        <v>411</v>
      </c>
      <c r="B30" s="47"/>
      <c r="D30" s="49"/>
      <c r="E30" s="49"/>
      <c r="F30" s="49"/>
      <c r="G30" s="49"/>
      <c r="H30" s="49"/>
      <c r="I30" s="49"/>
    </row>
    <row r="31" spans="1:9" s="59" customFormat="1" ht="12.75" customHeight="1" x14ac:dyDescent="0.2">
      <c r="A31" s="56" t="s">
        <v>226</v>
      </c>
      <c r="B31" s="56"/>
      <c r="C31" s="57"/>
      <c r="D31" s="58"/>
      <c r="E31" s="58"/>
      <c r="F31" s="58"/>
      <c r="G31" s="58"/>
      <c r="H31" s="58"/>
      <c r="I31" s="58"/>
    </row>
    <row r="32" spans="1:9" s="43" customFormat="1" x14ac:dyDescent="0.2">
      <c r="A32" s="50" t="s">
        <v>52</v>
      </c>
      <c r="B32" s="50"/>
      <c r="D32" s="49"/>
      <c r="E32" s="49"/>
      <c r="F32" s="49"/>
      <c r="G32" s="49"/>
      <c r="H32" s="49"/>
      <c r="I32" s="49"/>
    </row>
    <row r="33" spans="1:9" x14ac:dyDescent="0.2">
      <c r="A33" s="51" t="s">
        <v>470</v>
      </c>
      <c r="B33" s="51" t="s">
        <v>329</v>
      </c>
      <c r="C33" s="52" t="s">
        <v>552</v>
      </c>
      <c r="D33" s="2">
        <v>4178000</v>
      </c>
      <c r="E33" s="2"/>
      <c r="F33" s="2">
        <f t="shared" ref="F33" si="2">SUM(D33:E33)</f>
        <v>4178000</v>
      </c>
      <c r="G33" s="2">
        <v>4177640</v>
      </c>
      <c r="H33" s="2">
        <v>0</v>
      </c>
      <c r="I33" s="4" t="s">
        <v>312</v>
      </c>
    </row>
    <row r="34" spans="1:9" ht="12" customHeight="1" x14ac:dyDescent="0.2">
      <c r="A34" s="60" t="s">
        <v>408</v>
      </c>
      <c r="B34" s="60" t="s">
        <v>408</v>
      </c>
      <c r="C34" s="52" t="s">
        <v>409</v>
      </c>
      <c r="D34" s="2">
        <v>15473000</v>
      </c>
      <c r="E34" s="2"/>
      <c r="F34" s="2">
        <f>SUM(D34:E34)</f>
        <v>15473000</v>
      </c>
      <c r="G34" s="2">
        <v>15472740</v>
      </c>
      <c r="H34" s="2">
        <v>0</v>
      </c>
      <c r="I34" s="4" t="s">
        <v>312</v>
      </c>
    </row>
    <row r="35" spans="1:9" s="46" customFormat="1" x14ac:dyDescent="0.2">
      <c r="A35" s="61"/>
      <c r="B35" s="61"/>
      <c r="C35" s="62" t="s">
        <v>85</v>
      </c>
      <c r="D35" s="63">
        <f>SUM(D33:D34)</f>
        <v>19651000</v>
      </c>
      <c r="E35" s="63">
        <f>SUM(E33:E34)</f>
        <v>0</v>
      </c>
      <c r="F35" s="63">
        <f>SUM(F33:F34)</f>
        <v>19651000</v>
      </c>
      <c r="G35" s="63">
        <f t="shared" ref="G35:H35" si="3">SUM(G33:G34)</f>
        <v>19650380</v>
      </c>
      <c r="H35" s="63">
        <f t="shared" si="3"/>
        <v>0</v>
      </c>
      <c r="I35" s="64"/>
    </row>
    <row r="36" spans="1:9" s="46" customFormat="1" x14ac:dyDescent="0.2">
      <c r="A36" s="55"/>
      <c r="B36" s="55"/>
      <c r="C36" s="6"/>
      <c r="D36" s="7"/>
      <c r="E36" s="7"/>
      <c r="F36" s="7"/>
      <c r="G36" s="7"/>
      <c r="H36" s="7"/>
      <c r="I36" s="7"/>
    </row>
    <row r="37" spans="1:9" s="46" customFormat="1" x14ac:dyDescent="0.2">
      <c r="A37" s="55"/>
      <c r="B37" s="55"/>
      <c r="C37" s="6"/>
      <c r="D37" s="7"/>
      <c r="E37" s="7"/>
      <c r="F37" s="7"/>
      <c r="G37" s="7"/>
      <c r="H37" s="7"/>
      <c r="I37" s="7"/>
    </row>
    <row r="38" spans="1:9" s="43" customFormat="1" x14ac:dyDescent="0.2">
      <c r="A38" s="47" t="s">
        <v>411</v>
      </c>
      <c r="B38" s="47"/>
      <c r="D38" s="49"/>
      <c r="E38" s="49"/>
      <c r="F38" s="49"/>
      <c r="G38" s="49"/>
      <c r="H38" s="49"/>
      <c r="I38" s="49"/>
    </row>
    <row r="39" spans="1:9" s="59" customFormat="1" ht="12.75" customHeight="1" x14ac:dyDescent="0.2">
      <c r="A39" s="56" t="s">
        <v>226</v>
      </c>
      <c r="B39" s="56"/>
      <c r="C39" s="57"/>
      <c r="D39" s="58"/>
      <c r="E39" s="58"/>
      <c r="F39" s="58"/>
      <c r="G39" s="58"/>
      <c r="H39" s="58"/>
      <c r="I39" s="58"/>
    </row>
    <row r="40" spans="1:9" s="43" customFormat="1" x14ac:dyDescent="0.2">
      <c r="A40" s="50" t="s">
        <v>50</v>
      </c>
      <c r="B40" s="50"/>
      <c r="D40" s="49"/>
      <c r="E40" s="49"/>
      <c r="F40" s="49"/>
      <c r="G40" s="49"/>
      <c r="H40" s="49"/>
      <c r="I40" s="49"/>
    </row>
    <row r="41" spans="1:9" ht="12" customHeight="1" x14ac:dyDescent="0.2">
      <c r="A41" s="60" t="s">
        <v>344</v>
      </c>
      <c r="B41" s="60" t="s">
        <v>344</v>
      </c>
      <c r="C41" s="52" t="s">
        <v>421</v>
      </c>
      <c r="D41" s="2">
        <v>8043000</v>
      </c>
      <c r="E41" s="2"/>
      <c r="F41" s="2">
        <f>SUM(D41:E41)</f>
        <v>8043000</v>
      </c>
      <c r="G41" s="2">
        <v>8042734</v>
      </c>
      <c r="H41" s="2">
        <v>0</v>
      </c>
      <c r="I41" s="4" t="s">
        <v>312</v>
      </c>
    </row>
    <row r="42" spans="1:9" s="46" customFormat="1" x14ac:dyDescent="0.2">
      <c r="A42" s="61"/>
      <c r="B42" s="61"/>
      <c r="C42" s="62" t="s">
        <v>62</v>
      </c>
      <c r="D42" s="63">
        <f t="shared" ref="D42" si="4">SUM(D41:D41)</f>
        <v>8043000</v>
      </c>
      <c r="E42" s="63">
        <f t="shared" ref="E42:H42" si="5">SUM(E41:E41)</f>
        <v>0</v>
      </c>
      <c r="F42" s="63">
        <f t="shared" si="5"/>
        <v>8043000</v>
      </c>
      <c r="G42" s="63">
        <f t="shared" si="5"/>
        <v>8042734</v>
      </c>
      <c r="H42" s="63">
        <f t="shared" si="5"/>
        <v>0</v>
      </c>
      <c r="I42" s="64"/>
    </row>
    <row r="43" spans="1:9" s="46" customFormat="1" x14ac:dyDescent="0.2">
      <c r="A43" s="50"/>
      <c r="B43" s="50"/>
      <c r="D43" s="64"/>
      <c r="E43" s="64"/>
      <c r="F43" s="64"/>
      <c r="G43" s="64"/>
      <c r="H43" s="64"/>
      <c r="I43" s="64"/>
    </row>
    <row r="44" spans="1:9" s="46" customFormat="1" x14ac:dyDescent="0.2">
      <c r="A44" s="50"/>
      <c r="B44" s="50"/>
      <c r="D44" s="64"/>
      <c r="E44" s="64"/>
      <c r="F44" s="64"/>
      <c r="G44" s="64"/>
      <c r="H44" s="64"/>
      <c r="I44" s="64"/>
    </row>
    <row r="45" spans="1:9" s="43" customFormat="1" ht="12" customHeight="1" x14ac:dyDescent="0.2">
      <c r="A45" s="47" t="s">
        <v>228</v>
      </c>
      <c r="B45" s="47"/>
      <c r="D45" s="49"/>
      <c r="E45" s="49"/>
      <c r="F45" s="49"/>
      <c r="G45" s="49"/>
      <c r="H45" s="49"/>
      <c r="I45" s="49"/>
    </row>
    <row r="46" spans="1:9" s="43" customFormat="1" ht="12" customHeight="1" x14ac:dyDescent="0.2">
      <c r="A46" s="47" t="s">
        <v>226</v>
      </c>
      <c r="B46" s="47"/>
      <c r="D46" s="49"/>
      <c r="E46" s="49"/>
      <c r="F46" s="49"/>
      <c r="G46" s="49"/>
      <c r="H46" s="49"/>
      <c r="I46" s="49"/>
    </row>
    <row r="47" spans="1:9" s="46" customFormat="1" ht="12" customHeight="1" x14ac:dyDescent="0.2">
      <c r="A47" s="50" t="s">
        <v>52</v>
      </c>
      <c r="B47" s="50"/>
      <c r="D47" s="64"/>
      <c r="E47" s="64"/>
      <c r="F47" s="64"/>
      <c r="G47" s="64"/>
      <c r="H47" s="64"/>
      <c r="I47" s="64"/>
    </row>
    <row r="48" spans="1:9" ht="12" customHeight="1" x14ac:dyDescent="0.2">
      <c r="A48" s="51" t="s">
        <v>318</v>
      </c>
      <c r="B48" s="51" t="s">
        <v>318</v>
      </c>
      <c r="C48" s="52" t="s">
        <v>481</v>
      </c>
      <c r="D48" s="2">
        <v>100000</v>
      </c>
      <c r="E48" s="2">
        <v>708000</v>
      </c>
      <c r="F48" s="2">
        <f>SUM(D48:E48)</f>
        <v>808000</v>
      </c>
      <c r="G48" s="2">
        <v>803154</v>
      </c>
      <c r="H48" s="2">
        <v>100000</v>
      </c>
      <c r="I48" s="4" t="s">
        <v>313</v>
      </c>
    </row>
    <row r="49" spans="1:9" ht="12" customHeight="1" x14ac:dyDescent="0.2">
      <c r="A49" s="51" t="s">
        <v>456</v>
      </c>
      <c r="B49" s="51" t="s">
        <v>331</v>
      </c>
      <c r="C49" s="52" t="s">
        <v>296</v>
      </c>
      <c r="D49" s="2">
        <v>1100000</v>
      </c>
      <c r="E49" s="2">
        <v>-708000</v>
      </c>
      <c r="F49" s="2">
        <f>SUM(D49:E49)</f>
        <v>392000</v>
      </c>
      <c r="G49" s="2">
        <v>66283</v>
      </c>
      <c r="H49" s="40">
        <v>100000</v>
      </c>
      <c r="I49" s="4" t="s">
        <v>313</v>
      </c>
    </row>
    <row r="50" spans="1:9" ht="12" customHeight="1" x14ac:dyDescent="0.2">
      <c r="A50" s="51" t="s">
        <v>317</v>
      </c>
      <c r="B50" s="51" t="s">
        <v>317</v>
      </c>
      <c r="C50" s="52" t="s">
        <v>132</v>
      </c>
      <c r="D50" s="2">
        <v>297000</v>
      </c>
      <c r="E50" s="2"/>
      <c r="F50" s="2">
        <f t="shared" ref="F50:F65" si="6">SUM(D50:E50)</f>
        <v>297000</v>
      </c>
      <c r="G50" s="2">
        <v>234748</v>
      </c>
      <c r="H50" s="40">
        <v>54000</v>
      </c>
      <c r="I50" s="4" t="s">
        <v>313</v>
      </c>
    </row>
    <row r="51" spans="1:9" ht="12" customHeight="1" x14ac:dyDescent="0.2">
      <c r="A51" s="51" t="s">
        <v>225</v>
      </c>
      <c r="B51" s="51" t="s">
        <v>225</v>
      </c>
      <c r="C51" s="52" t="s">
        <v>63</v>
      </c>
      <c r="D51" s="2">
        <v>7549000</v>
      </c>
      <c r="E51" s="2"/>
      <c r="F51" s="2">
        <f t="shared" si="6"/>
        <v>7549000</v>
      </c>
      <c r="G51" s="2">
        <v>7548900</v>
      </c>
      <c r="H51" s="2">
        <v>7800000</v>
      </c>
      <c r="I51" s="4" t="s">
        <v>313</v>
      </c>
    </row>
    <row r="52" spans="1:9" ht="12" customHeight="1" x14ac:dyDescent="0.2">
      <c r="A52" s="51" t="s">
        <v>225</v>
      </c>
      <c r="B52" s="51"/>
      <c r="C52" s="52" t="s">
        <v>252</v>
      </c>
      <c r="D52" s="2">
        <v>1165000</v>
      </c>
      <c r="E52" s="2"/>
      <c r="F52" s="2">
        <f t="shared" si="6"/>
        <v>1165000</v>
      </c>
      <c r="G52" s="2">
        <v>1149562</v>
      </c>
      <c r="H52" s="2">
        <v>1170000</v>
      </c>
      <c r="I52" s="4" t="s">
        <v>313</v>
      </c>
    </row>
    <row r="53" spans="1:9" ht="12" customHeight="1" x14ac:dyDescent="0.2">
      <c r="A53" s="51" t="s">
        <v>225</v>
      </c>
      <c r="B53" s="51"/>
      <c r="C53" s="52" t="s">
        <v>309</v>
      </c>
      <c r="D53" s="2">
        <v>232000</v>
      </c>
      <c r="E53" s="2"/>
      <c r="F53" s="2">
        <f t="shared" si="6"/>
        <v>232000</v>
      </c>
      <c r="G53" s="2">
        <v>232536</v>
      </c>
      <c r="H53" s="2">
        <v>232000</v>
      </c>
      <c r="I53" s="4" t="s">
        <v>313</v>
      </c>
    </row>
    <row r="54" spans="1:9" ht="12" customHeight="1" x14ac:dyDescent="0.2">
      <c r="A54" s="51" t="s">
        <v>225</v>
      </c>
      <c r="B54" s="51"/>
      <c r="C54" s="52" t="s">
        <v>621</v>
      </c>
      <c r="D54" s="2">
        <v>0</v>
      </c>
      <c r="E54" s="2">
        <v>508046</v>
      </c>
      <c r="F54" s="2">
        <f t="shared" si="6"/>
        <v>508046</v>
      </c>
      <c r="G54" s="2">
        <v>508046</v>
      </c>
      <c r="H54" s="2">
        <v>0</v>
      </c>
      <c r="I54" s="4" t="s">
        <v>313</v>
      </c>
    </row>
    <row r="55" spans="1:9" ht="12" customHeight="1" x14ac:dyDescent="0.2">
      <c r="A55" s="51" t="s">
        <v>225</v>
      </c>
      <c r="B55" s="51"/>
      <c r="C55" s="52" t="s">
        <v>167</v>
      </c>
      <c r="D55" s="2">
        <v>30000</v>
      </c>
      <c r="E55" s="2"/>
      <c r="F55" s="2">
        <f t="shared" si="6"/>
        <v>30000</v>
      </c>
      <c r="G55" s="2">
        <v>0</v>
      </c>
      <c r="H55" s="2">
        <v>30000</v>
      </c>
      <c r="I55" s="4" t="s">
        <v>313</v>
      </c>
    </row>
    <row r="56" spans="1:9" ht="12" customHeight="1" x14ac:dyDescent="0.2">
      <c r="A56" s="51" t="s">
        <v>225</v>
      </c>
      <c r="B56" s="51"/>
      <c r="C56" s="52" t="s">
        <v>149</v>
      </c>
      <c r="D56" s="2">
        <v>50000</v>
      </c>
      <c r="E56" s="2"/>
      <c r="F56" s="2">
        <f t="shared" si="6"/>
        <v>50000</v>
      </c>
      <c r="G56" s="2">
        <v>0</v>
      </c>
      <c r="H56" s="2">
        <v>50000</v>
      </c>
      <c r="I56" s="4" t="s">
        <v>313</v>
      </c>
    </row>
    <row r="57" spans="1:9" ht="12" customHeight="1" x14ac:dyDescent="0.2">
      <c r="A57" s="51" t="s">
        <v>225</v>
      </c>
      <c r="B57" s="51"/>
      <c r="C57" s="52" t="s">
        <v>250</v>
      </c>
      <c r="D57" s="2">
        <v>1843000</v>
      </c>
      <c r="E57" s="2"/>
      <c r="F57" s="2">
        <f t="shared" si="6"/>
        <v>1843000</v>
      </c>
      <c r="G57" s="2">
        <v>1865641</v>
      </c>
      <c r="H57" s="2">
        <v>2010240</v>
      </c>
      <c r="I57" s="4" t="s">
        <v>313</v>
      </c>
    </row>
    <row r="58" spans="1:9" ht="12" customHeight="1" x14ac:dyDescent="0.2">
      <c r="A58" s="51" t="s">
        <v>225</v>
      </c>
      <c r="B58" s="51"/>
      <c r="C58" s="52" t="s">
        <v>251</v>
      </c>
      <c r="D58" s="2">
        <v>301000</v>
      </c>
      <c r="E58" s="2"/>
      <c r="F58" s="2">
        <f t="shared" si="6"/>
        <v>301000</v>
      </c>
      <c r="G58" s="2">
        <v>287878</v>
      </c>
      <c r="H58" s="2">
        <v>301560</v>
      </c>
      <c r="I58" s="4" t="s">
        <v>313</v>
      </c>
    </row>
    <row r="59" spans="1:9" ht="12" customHeight="1" x14ac:dyDescent="0.2">
      <c r="A59" s="51" t="s">
        <v>225</v>
      </c>
      <c r="B59" s="51"/>
      <c r="C59" s="52" t="s">
        <v>64</v>
      </c>
      <c r="D59" s="2">
        <v>2850000</v>
      </c>
      <c r="E59" s="2"/>
      <c r="F59" s="2">
        <f t="shared" si="6"/>
        <v>2850000</v>
      </c>
      <c r="G59" s="2">
        <v>2884237</v>
      </c>
      <c r="H59" s="2">
        <v>3648000</v>
      </c>
      <c r="I59" s="4" t="s">
        <v>313</v>
      </c>
    </row>
    <row r="60" spans="1:9" ht="12" customHeight="1" x14ac:dyDescent="0.2">
      <c r="A60" s="51" t="s">
        <v>319</v>
      </c>
      <c r="B60" s="51" t="s">
        <v>319</v>
      </c>
      <c r="C60" s="52" t="s">
        <v>82</v>
      </c>
      <c r="D60" s="2">
        <v>300000</v>
      </c>
      <c r="E60" s="2"/>
      <c r="F60" s="2">
        <f t="shared" si="6"/>
        <v>300000</v>
      </c>
      <c r="G60" s="2">
        <v>51586</v>
      </c>
      <c r="H60" s="40">
        <v>400000</v>
      </c>
      <c r="I60" s="4" t="s">
        <v>313</v>
      </c>
    </row>
    <row r="61" spans="1:9" ht="12" customHeight="1" x14ac:dyDescent="0.2">
      <c r="A61" s="51" t="s">
        <v>319</v>
      </c>
      <c r="B61" s="51"/>
      <c r="C61" s="52" t="s">
        <v>114</v>
      </c>
      <c r="D61" s="2">
        <v>765000</v>
      </c>
      <c r="E61" s="2"/>
      <c r="F61" s="2">
        <f t="shared" si="6"/>
        <v>765000</v>
      </c>
      <c r="G61" s="2">
        <v>729243</v>
      </c>
      <c r="H61" s="2">
        <v>980000</v>
      </c>
      <c r="I61" s="4" t="s">
        <v>313</v>
      </c>
    </row>
    <row r="62" spans="1:9" ht="12" customHeight="1" x14ac:dyDescent="0.2">
      <c r="A62" s="51" t="s">
        <v>212</v>
      </c>
      <c r="B62" s="51" t="s">
        <v>212</v>
      </c>
      <c r="C62" s="52" t="s">
        <v>95</v>
      </c>
      <c r="D62" s="2">
        <v>687000</v>
      </c>
      <c r="E62" s="2"/>
      <c r="F62" s="2">
        <f t="shared" si="6"/>
        <v>687000</v>
      </c>
      <c r="G62" s="2">
        <v>1167243</v>
      </c>
      <c r="H62" s="40">
        <v>2035000</v>
      </c>
      <c r="I62" s="4" t="s">
        <v>313</v>
      </c>
    </row>
    <row r="63" spans="1:9" ht="12" customHeight="1" x14ac:dyDescent="0.2">
      <c r="A63" s="51" t="s">
        <v>269</v>
      </c>
      <c r="B63" s="51"/>
      <c r="C63" s="52" t="s">
        <v>11</v>
      </c>
      <c r="D63" s="2">
        <v>107000</v>
      </c>
      <c r="E63" s="2"/>
      <c r="F63" s="2">
        <f t="shared" si="6"/>
        <v>107000</v>
      </c>
      <c r="G63" s="2">
        <v>79972</v>
      </c>
      <c r="H63" s="40">
        <v>120000</v>
      </c>
      <c r="I63" s="4" t="s">
        <v>313</v>
      </c>
    </row>
    <row r="64" spans="1:9" ht="12" customHeight="1" x14ac:dyDescent="0.2">
      <c r="A64" s="51" t="s">
        <v>222</v>
      </c>
      <c r="B64" s="51" t="s">
        <v>222</v>
      </c>
      <c r="C64" s="52" t="s">
        <v>355</v>
      </c>
      <c r="D64" s="2">
        <v>50000</v>
      </c>
      <c r="E64" s="2"/>
      <c r="F64" s="2">
        <f t="shared" si="6"/>
        <v>50000</v>
      </c>
      <c r="G64" s="2">
        <v>0</v>
      </c>
      <c r="H64" s="2">
        <v>0</v>
      </c>
      <c r="I64" s="4" t="s">
        <v>313</v>
      </c>
    </row>
    <row r="65" spans="1:11" ht="12" customHeight="1" x14ac:dyDescent="0.2">
      <c r="A65" s="51" t="s">
        <v>222</v>
      </c>
      <c r="B65" s="51"/>
      <c r="C65" s="52" t="s">
        <v>186</v>
      </c>
      <c r="D65" s="2">
        <v>20000</v>
      </c>
      <c r="E65" s="2"/>
      <c r="F65" s="2">
        <f t="shared" si="6"/>
        <v>20000</v>
      </c>
      <c r="G65" s="2">
        <v>0</v>
      </c>
      <c r="H65" s="2">
        <v>20000</v>
      </c>
      <c r="I65" s="4" t="s">
        <v>313</v>
      </c>
    </row>
    <row r="66" spans="1:11" ht="12" customHeight="1" x14ac:dyDescent="0.2">
      <c r="A66" s="51" t="s">
        <v>324</v>
      </c>
      <c r="B66" s="51" t="s">
        <v>324</v>
      </c>
      <c r="C66" s="52" t="s">
        <v>91</v>
      </c>
      <c r="D66" s="2">
        <v>20000</v>
      </c>
      <c r="E66" s="2"/>
      <c r="F66" s="2">
        <f t="shared" ref="F66:F80" si="7">SUM(D66:E66)</f>
        <v>20000</v>
      </c>
      <c r="G66" s="2">
        <v>79979</v>
      </c>
      <c r="H66" s="2">
        <v>80000</v>
      </c>
      <c r="I66" s="4" t="s">
        <v>313</v>
      </c>
    </row>
    <row r="67" spans="1:11" ht="12" customHeight="1" x14ac:dyDescent="0.2">
      <c r="A67" s="51" t="s">
        <v>324</v>
      </c>
      <c r="B67" s="51"/>
      <c r="C67" s="52" t="s">
        <v>453</v>
      </c>
      <c r="D67" s="2">
        <v>100000</v>
      </c>
      <c r="E67" s="2"/>
      <c r="F67" s="2">
        <f t="shared" si="7"/>
        <v>100000</v>
      </c>
      <c r="G67" s="2">
        <v>126090</v>
      </c>
      <c r="H67" s="40">
        <v>50000</v>
      </c>
      <c r="I67" s="4" t="s">
        <v>313</v>
      </c>
    </row>
    <row r="68" spans="1:11" ht="12" customHeight="1" x14ac:dyDescent="0.2">
      <c r="A68" s="51" t="s">
        <v>324</v>
      </c>
      <c r="B68" s="51"/>
      <c r="C68" s="52" t="s">
        <v>65</v>
      </c>
      <c r="D68" s="2">
        <v>100000</v>
      </c>
      <c r="E68" s="2"/>
      <c r="F68" s="2">
        <f t="shared" si="7"/>
        <v>100000</v>
      </c>
      <c r="G68" s="2">
        <v>45231</v>
      </c>
      <c r="H68" s="2">
        <v>50000</v>
      </c>
      <c r="I68" s="4" t="s">
        <v>313</v>
      </c>
    </row>
    <row r="69" spans="1:11" ht="12" customHeight="1" x14ac:dyDescent="0.2">
      <c r="A69" s="51" t="s">
        <v>324</v>
      </c>
      <c r="B69" s="51"/>
      <c r="C69" s="52" t="s">
        <v>87</v>
      </c>
      <c r="D69" s="2">
        <v>50000</v>
      </c>
      <c r="E69" s="2"/>
      <c r="F69" s="2">
        <f t="shared" si="7"/>
        <v>50000</v>
      </c>
      <c r="G69" s="2">
        <v>146711</v>
      </c>
      <c r="H69" s="40">
        <v>50000</v>
      </c>
      <c r="I69" s="4" t="s">
        <v>313</v>
      </c>
    </row>
    <row r="70" spans="1:11" ht="12" customHeight="1" x14ac:dyDescent="0.2">
      <c r="A70" s="51" t="s">
        <v>221</v>
      </c>
      <c r="B70" s="51" t="s">
        <v>221</v>
      </c>
      <c r="C70" s="52" t="s">
        <v>345</v>
      </c>
      <c r="D70" s="2">
        <v>75000</v>
      </c>
      <c r="E70" s="2"/>
      <c r="F70" s="2">
        <f t="shared" si="7"/>
        <v>75000</v>
      </c>
      <c r="G70" s="2">
        <v>71670</v>
      </c>
      <c r="H70" s="2">
        <v>110000</v>
      </c>
      <c r="I70" s="4" t="s">
        <v>313</v>
      </c>
    </row>
    <row r="71" spans="1:11" ht="12" customHeight="1" x14ac:dyDescent="0.2">
      <c r="A71" s="51" t="s">
        <v>213</v>
      </c>
      <c r="B71" s="51" t="s">
        <v>213</v>
      </c>
      <c r="C71" s="52" t="s">
        <v>184</v>
      </c>
      <c r="D71" s="2">
        <v>400000</v>
      </c>
      <c r="E71" s="2"/>
      <c r="F71" s="2">
        <f t="shared" si="7"/>
        <v>400000</v>
      </c>
      <c r="G71" s="2">
        <v>311960</v>
      </c>
      <c r="H71" s="40">
        <v>300000</v>
      </c>
      <c r="I71" s="4" t="s">
        <v>313</v>
      </c>
    </row>
    <row r="72" spans="1:11" ht="12" customHeight="1" x14ac:dyDescent="0.2">
      <c r="A72" s="51" t="s">
        <v>217</v>
      </c>
      <c r="B72" s="51" t="s">
        <v>217</v>
      </c>
      <c r="C72" s="52" t="s">
        <v>346</v>
      </c>
      <c r="D72" s="2">
        <v>100000</v>
      </c>
      <c r="E72" s="2"/>
      <c r="F72" s="2">
        <f t="shared" si="7"/>
        <v>100000</v>
      </c>
      <c r="G72" s="2">
        <v>-45921</v>
      </c>
      <c r="H72" s="2">
        <v>100000</v>
      </c>
      <c r="I72" s="4" t="s">
        <v>313</v>
      </c>
    </row>
    <row r="73" spans="1:11" ht="12" customHeight="1" x14ac:dyDescent="0.2">
      <c r="A73" s="51" t="s">
        <v>217</v>
      </c>
      <c r="B73" s="51"/>
      <c r="C73" s="65" t="s">
        <v>58</v>
      </c>
      <c r="D73" s="2">
        <v>350000</v>
      </c>
      <c r="E73" s="2"/>
      <c r="F73" s="2">
        <f t="shared" si="7"/>
        <v>350000</v>
      </c>
      <c r="G73" s="2">
        <v>384142</v>
      </c>
      <c r="H73" s="40">
        <v>1000000</v>
      </c>
      <c r="I73" s="4" t="s">
        <v>313</v>
      </c>
    </row>
    <row r="74" spans="1:11" ht="12" customHeight="1" x14ac:dyDescent="0.2">
      <c r="A74" s="51" t="s">
        <v>217</v>
      </c>
      <c r="B74" s="51"/>
      <c r="C74" s="65" t="s">
        <v>187</v>
      </c>
      <c r="D74" s="2">
        <v>100000</v>
      </c>
      <c r="E74" s="2"/>
      <c r="F74" s="2">
        <f t="shared" si="7"/>
        <v>100000</v>
      </c>
      <c r="G74" s="2">
        <v>95869</v>
      </c>
      <c r="H74" s="2">
        <v>100000</v>
      </c>
      <c r="I74" s="4" t="s">
        <v>313</v>
      </c>
    </row>
    <row r="75" spans="1:11" ht="12" customHeight="1" x14ac:dyDescent="0.2">
      <c r="A75" s="51" t="s">
        <v>579</v>
      </c>
      <c r="B75" s="51" t="s">
        <v>327</v>
      </c>
      <c r="C75" s="65" t="s">
        <v>580</v>
      </c>
      <c r="D75" s="2">
        <v>0</v>
      </c>
      <c r="E75" s="2"/>
      <c r="F75" s="2">
        <f t="shared" si="7"/>
        <v>0</v>
      </c>
      <c r="G75" s="2">
        <v>2756</v>
      </c>
      <c r="H75" s="2">
        <v>20000</v>
      </c>
      <c r="I75" s="4" t="s">
        <v>313</v>
      </c>
    </row>
    <row r="76" spans="1:11" ht="12" customHeight="1" x14ac:dyDescent="0.2">
      <c r="A76" s="51" t="s">
        <v>220</v>
      </c>
      <c r="B76" s="51" t="s">
        <v>220</v>
      </c>
      <c r="C76" s="65" t="s">
        <v>491</v>
      </c>
      <c r="D76" s="2">
        <v>50000</v>
      </c>
      <c r="E76" s="2"/>
      <c r="F76" s="2">
        <f t="shared" si="7"/>
        <v>50000</v>
      </c>
      <c r="G76" s="2">
        <v>0</v>
      </c>
      <c r="H76" s="2">
        <v>50000</v>
      </c>
      <c r="I76" s="4" t="s">
        <v>313</v>
      </c>
    </row>
    <row r="77" spans="1:11" ht="12" customHeight="1" x14ac:dyDescent="0.2">
      <c r="A77" s="51" t="s">
        <v>218</v>
      </c>
      <c r="B77" s="51" t="s">
        <v>218</v>
      </c>
      <c r="C77" s="65" t="s">
        <v>275</v>
      </c>
      <c r="D77" s="2">
        <v>50000</v>
      </c>
      <c r="E77" s="2"/>
      <c r="F77" s="2">
        <f t="shared" si="7"/>
        <v>50000</v>
      </c>
      <c r="G77" s="2">
        <v>3150</v>
      </c>
      <c r="H77" s="40">
        <v>10000</v>
      </c>
      <c r="I77" s="4" t="s">
        <v>313</v>
      </c>
    </row>
    <row r="78" spans="1:11" ht="12" customHeight="1" x14ac:dyDescent="0.2">
      <c r="A78" s="51" t="s">
        <v>218</v>
      </c>
      <c r="B78" s="51"/>
      <c r="C78" s="65" t="s">
        <v>428</v>
      </c>
      <c r="D78" s="2">
        <v>100000</v>
      </c>
      <c r="E78" s="2"/>
      <c r="F78" s="2">
        <f t="shared" si="7"/>
        <v>100000</v>
      </c>
      <c r="G78" s="2">
        <v>107000</v>
      </c>
      <c r="H78" s="2">
        <v>120000</v>
      </c>
      <c r="I78" s="4" t="s">
        <v>313</v>
      </c>
    </row>
    <row r="79" spans="1:11" ht="12" customHeight="1" x14ac:dyDescent="0.2">
      <c r="A79" s="51" t="s">
        <v>218</v>
      </c>
      <c r="B79" s="51"/>
      <c r="C79" s="52" t="s">
        <v>163</v>
      </c>
      <c r="D79" s="2">
        <v>150000</v>
      </c>
      <c r="E79" s="2"/>
      <c r="F79" s="2">
        <f t="shared" si="7"/>
        <v>150000</v>
      </c>
      <c r="G79" s="2">
        <v>27928</v>
      </c>
      <c r="H79" s="2">
        <v>50000</v>
      </c>
      <c r="I79" s="4" t="s">
        <v>313</v>
      </c>
    </row>
    <row r="80" spans="1:11" ht="12" customHeight="1" x14ac:dyDescent="0.2">
      <c r="A80" s="51" t="s">
        <v>315</v>
      </c>
      <c r="B80" s="51" t="s">
        <v>315</v>
      </c>
      <c r="C80" s="52" t="s">
        <v>55</v>
      </c>
      <c r="D80" s="2">
        <v>463000</v>
      </c>
      <c r="E80" s="2"/>
      <c r="F80" s="2">
        <f t="shared" si="7"/>
        <v>463000</v>
      </c>
      <c r="G80" s="2">
        <v>391326</v>
      </c>
      <c r="H80" s="40">
        <v>569700</v>
      </c>
      <c r="I80" s="4" t="s">
        <v>313</v>
      </c>
      <c r="K80" s="4">
        <f>SUM(H64:H79)</f>
        <v>2110000</v>
      </c>
    </row>
    <row r="81" spans="1:9" s="46" customFormat="1" ht="12" customHeight="1" x14ac:dyDescent="0.2">
      <c r="A81" s="61"/>
      <c r="B81" s="61"/>
      <c r="C81" s="62" t="s">
        <v>85</v>
      </c>
      <c r="D81" s="63">
        <f>SUM(D48:D80)</f>
        <v>19554000</v>
      </c>
      <c r="E81" s="63">
        <f>SUM(E48:E80)</f>
        <v>508046</v>
      </c>
      <c r="F81" s="63">
        <f>SUM(F48:F80)</f>
        <v>20062046</v>
      </c>
      <c r="G81" s="63">
        <f t="shared" ref="G81:H81" si="8">SUM(G48:G80)</f>
        <v>19356920</v>
      </c>
      <c r="H81" s="63">
        <f t="shared" si="8"/>
        <v>21710500</v>
      </c>
      <c r="I81" s="64"/>
    </row>
    <row r="82" spans="1:9" s="46" customFormat="1" ht="12" customHeight="1" x14ac:dyDescent="0.2">
      <c r="A82" s="50"/>
      <c r="B82" s="50"/>
      <c r="D82" s="64"/>
      <c r="E82" s="64"/>
      <c r="F82" s="64"/>
      <c r="G82" s="64"/>
      <c r="H82" s="64"/>
      <c r="I82" s="64"/>
    </row>
    <row r="83" spans="1:9" s="46" customFormat="1" ht="12" customHeight="1" x14ac:dyDescent="0.2">
      <c r="A83" s="50"/>
      <c r="B83" s="50"/>
      <c r="D83" s="64"/>
      <c r="E83" s="64"/>
      <c r="F83" s="64"/>
      <c r="G83" s="64"/>
      <c r="H83" s="64"/>
      <c r="I83" s="64"/>
    </row>
    <row r="84" spans="1:9" s="46" customFormat="1" ht="12" customHeight="1" x14ac:dyDescent="0.2">
      <c r="A84" s="50"/>
      <c r="B84" s="50"/>
      <c r="D84" s="64"/>
      <c r="E84" s="64"/>
      <c r="F84" s="64"/>
      <c r="G84" s="64"/>
      <c r="H84" s="64"/>
      <c r="I84" s="64"/>
    </row>
    <row r="85" spans="1:9" s="43" customFormat="1" ht="12" customHeight="1" x14ac:dyDescent="0.2">
      <c r="A85" s="47" t="s">
        <v>228</v>
      </c>
      <c r="B85" s="47"/>
      <c r="D85" s="49"/>
      <c r="E85" s="49"/>
      <c r="F85" s="49"/>
      <c r="G85" s="49"/>
      <c r="H85" s="49"/>
      <c r="I85" s="49"/>
    </row>
    <row r="86" spans="1:9" s="43" customFormat="1" ht="12" customHeight="1" x14ac:dyDescent="0.2">
      <c r="A86" s="47" t="s">
        <v>226</v>
      </c>
      <c r="B86" s="47"/>
      <c r="D86" s="49"/>
      <c r="E86" s="49"/>
      <c r="F86" s="49"/>
      <c r="G86" s="49"/>
      <c r="H86" s="49"/>
      <c r="I86" s="49"/>
    </row>
    <row r="87" spans="1:9" s="46" customFormat="1" ht="12" customHeight="1" x14ac:dyDescent="0.2">
      <c r="A87" s="50" t="s">
        <v>52</v>
      </c>
      <c r="B87" s="50"/>
      <c r="D87" s="64"/>
      <c r="E87" s="64"/>
      <c r="F87" s="64"/>
      <c r="G87" s="64"/>
      <c r="H87" s="64"/>
      <c r="I87" s="64"/>
    </row>
    <row r="88" spans="1:9" ht="12" customHeight="1" x14ac:dyDescent="0.2">
      <c r="A88" s="51" t="s">
        <v>362</v>
      </c>
      <c r="B88" s="51" t="s">
        <v>321</v>
      </c>
      <c r="C88" s="52" t="s">
        <v>83</v>
      </c>
      <c r="D88" s="2">
        <v>270000</v>
      </c>
      <c r="E88" s="2"/>
      <c r="F88" s="2">
        <f>SUM(D88:E88)</f>
        <v>270000</v>
      </c>
      <c r="G88" s="2">
        <v>115000</v>
      </c>
      <c r="H88" s="40">
        <v>200000</v>
      </c>
      <c r="I88" s="4" t="s">
        <v>313</v>
      </c>
    </row>
    <row r="89" spans="1:9" s="46" customFormat="1" ht="12" customHeight="1" x14ac:dyDescent="0.2">
      <c r="A89" s="61"/>
      <c r="B89" s="61"/>
      <c r="C89" s="62" t="s">
        <v>85</v>
      </c>
      <c r="D89" s="63">
        <f t="shared" ref="D89" si="9">SUM(D88)</f>
        <v>270000</v>
      </c>
      <c r="E89" s="63">
        <f t="shared" ref="E89:H89" si="10">SUM(E88)</f>
        <v>0</v>
      </c>
      <c r="F89" s="63">
        <f t="shared" si="10"/>
        <v>270000</v>
      </c>
      <c r="G89" s="63">
        <f t="shared" si="10"/>
        <v>115000</v>
      </c>
      <c r="H89" s="63">
        <f t="shared" si="10"/>
        <v>200000</v>
      </c>
      <c r="I89" s="64"/>
    </row>
    <row r="90" spans="1:9" s="46" customFormat="1" ht="12" customHeight="1" x14ac:dyDescent="0.2">
      <c r="A90" s="50"/>
      <c r="B90" s="50"/>
      <c r="D90" s="64"/>
      <c r="E90" s="64"/>
      <c r="F90" s="64"/>
      <c r="G90" s="64"/>
      <c r="H90" s="64"/>
      <c r="I90" s="64"/>
    </row>
    <row r="91" spans="1:9" s="46" customFormat="1" ht="12" customHeight="1" x14ac:dyDescent="0.2">
      <c r="A91" s="50"/>
      <c r="B91" s="50"/>
      <c r="D91" s="64"/>
      <c r="E91" s="64"/>
      <c r="F91" s="64"/>
      <c r="G91" s="64"/>
      <c r="H91" s="64"/>
      <c r="I91" s="64"/>
    </row>
    <row r="92" spans="1:9" s="43" customFormat="1" x14ac:dyDescent="0.2">
      <c r="A92" s="47" t="s">
        <v>459</v>
      </c>
      <c r="B92" s="47"/>
      <c r="D92" s="49"/>
      <c r="E92" s="49"/>
      <c r="F92" s="49"/>
      <c r="G92" s="49"/>
      <c r="H92" s="49"/>
      <c r="I92" s="49"/>
    </row>
    <row r="93" spans="1:9" s="59" customFormat="1" ht="12.75" customHeight="1" x14ac:dyDescent="0.2">
      <c r="A93" s="56" t="s">
        <v>226</v>
      </c>
      <c r="B93" s="56"/>
      <c r="C93" s="57"/>
      <c r="D93" s="58"/>
      <c r="E93" s="58"/>
      <c r="F93" s="58"/>
      <c r="G93" s="58"/>
      <c r="H93" s="58"/>
      <c r="I93" s="58"/>
    </row>
    <row r="94" spans="1:9" s="43" customFormat="1" x14ac:dyDescent="0.2">
      <c r="A94" s="50" t="s">
        <v>52</v>
      </c>
      <c r="B94" s="50"/>
      <c r="D94" s="49"/>
      <c r="E94" s="49"/>
      <c r="F94" s="49"/>
      <c r="G94" s="49"/>
      <c r="H94" s="49"/>
      <c r="I94" s="49"/>
    </row>
    <row r="95" spans="1:9" x14ac:dyDescent="0.2">
      <c r="A95" s="51" t="s">
        <v>460</v>
      </c>
      <c r="B95" s="51" t="s">
        <v>320</v>
      </c>
      <c r="C95" s="52" t="s">
        <v>86</v>
      </c>
      <c r="D95" s="2">
        <v>0</v>
      </c>
      <c r="E95" s="2"/>
      <c r="F95" s="2">
        <f>SUM(D95:E95)</f>
        <v>0</v>
      </c>
      <c r="G95" s="2"/>
      <c r="H95" s="2">
        <v>0</v>
      </c>
      <c r="I95" s="4" t="s">
        <v>312</v>
      </c>
    </row>
    <row r="96" spans="1:9" x14ac:dyDescent="0.2">
      <c r="A96" s="51" t="s">
        <v>315</v>
      </c>
      <c r="B96" s="51" t="s">
        <v>315</v>
      </c>
      <c r="C96" s="52" t="s">
        <v>89</v>
      </c>
      <c r="D96" s="2">
        <v>0</v>
      </c>
      <c r="E96" s="2"/>
      <c r="F96" s="2">
        <f>SUM(D96:E96)</f>
        <v>0</v>
      </c>
      <c r="G96" s="2"/>
      <c r="H96" s="2">
        <v>0</v>
      </c>
      <c r="I96" s="4" t="s">
        <v>312</v>
      </c>
    </row>
    <row r="97" spans="1:9" s="46" customFormat="1" x14ac:dyDescent="0.2">
      <c r="A97" s="61"/>
      <c r="B97" s="61"/>
      <c r="C97" s="62" t="s">
        <v>85</v>
      </c>
      <c r="D97" s="63">
        <f>SUM(D95:D96)</f>
        <v>0</v>
      </c>
      <c r="E97" s="63">
        <f>SUM(E95:E96)</f>
        <v>0</v>
      </c>
      <c r="F97" s="63">
        <f>SUM(F95:F96)</f>
        <v>0</v>
      </c>
      <c r="G97" s="63"/>
      <c r="H97" s="63">
        <f>SUM(H95:H96)</f>
        <v>0</v>
      </c>
      <c r="I97" s="64"/>
    </row>
    <row r="98" spans="1:9" s="46" customFormat="1" x14ac:dyDescent="0.2">
      <c r="A98" s="55"/>
      <c r="B98" s="55"/>
      <c r="C98" s="6"/>
      <c r="D98" s="7"/>
      <c r="E98" s="7"/>
      <c r="F98" s="7"/>
      <c r="G98" s="7"/>
      <c r="H98" s="7"/>
      <c r="I98" s="7"/>
    </row>
    <row r="99" spans="1:9" s="46" customFormat="1" x14ac:dyDescent="0.2">
      <c r="A99" s="55"/>
      <c r="B99" s="55"/>
      <c r="C99" s="6"/>
      <c r="D99" s="7"/>
      <c r="E99" s="7"/>
      <c r="F99" s="7"/>
      <c r="G99" s="7"/>
      <c r="H99" s="7"/>
      <c r="I99" s="7"/>
    </row>
    <row r="100" spans="1:9" s="43" customFormat="1" x14ac:dyDescent="0.2">
      <c r="A100" s="47" t="s">
        <v>459</v>
      </c>
      <c r="B100" s="47"/>
      <c r="D100" s="49"/>
      <c r="E100" s="49"/>
      <c r="F100" s="49"/>
      <c r="G100" s="49"/>
      <c r="H100" s="49"/>
      <c r="I100" s="49"/>
    </row>
    <row r="101" spans="1:9" s="59" customFormat="1" ht="12.75" customHeight="1" x14ac:dyDescent="0.2">
      <c r="A101" s="56" t="s">
        <v>226</v>
      </c>
      <c r="B101" s="56"/>
      <c r="C101" s="57"/>
      <c r="D101" s="58"/>
      <c r="E101" s="58"/>
      <c r="F101" s="58"/>
      <c r="G101" s="58"/>
      <c r="H101" s="58"/>
      <c r="I101" s="58"/>
    </row>
    <row r="102" spans="1:9" s="43" customFormat="1" x14ac:dyDescent="0.2">
      <c r="A102" s="50" t="s">
        <v>50</v>
      </c>
      <c r="B102" s="50"/>
      <c r="D102" s="49"/>
      <c r="E102" s="49"/>
      <c r="F102" s="49"/>
      <c r="G102" s="49"/>
      <c r="H102" s="49"/>
      <c r="I102" s="49"/>
    </row>
    <row r="103" spans="1:9" ht="12" customHeight="1" x14ac:dyDescent="0.2">
      <c r="A103" s="60" t="s">
        <v>461</v>
      </c>
      <c r="B103" s="60" t="s">
        <v>564</v>
      </c>
      <c r="C103" s="52" t="s">
        <v>462</v>
      </c>
      <c r="D103" s="2">
        <v>0</v>
      </c>
      <c r="E103" s="2"/>
      <c r="F103" s="2">
        <f>SUM(D103:E103)</f>
        <v>0</v>
      </c>
      <c r="G103" s="2"/>
      <c r="H103" s="2">
        <v>0</v>
      </c>
      <c r="I103" s="4" t="s">
        <v>312</v>
      </c>
    </row>
    <row r="104" spans="1:9" ht="12" customHeight="1" x14ac:dyDescent="0.2">
      <c r="A104" s="60" t="s">
        <v>463</v>
      </c>
      <c r="B104" s="60" t="s">
        <v>314</v>
      </c>
      <c r="C104" s="52" t="s">
        <v>89</v>
      </c>
      <c r="D104" s="2">
        <v>0</v>
      </c>
      <c r="E104" s="2"/>
      <c r="F104" s="2">
        <f>SUM(D104:E104)</f>
        <v>0</v>
      </c>
      <c r="G104" s="2"/>
      <c r="H104" s="2">
        <v>0</v>
      </c>
    </row>
    <row r="105" spans="1:9" s="46" customFormat="1" x14ac:dyDescent="0.2">
      <c r="A105" s="61"/>
      <c r="B105" s="61"/>
      <c r="C105" s="62" t="s">
        <v>62</v>
      </c>
      <c r="D105" s="63">
        <f>SUM(D103:D104)</f>
        <v>0</v>
      </c>
      <c r="E105" s="63">
        <f t="shared" ref="E105:H105" si="11">SUM(E103:E104)</f>
        <v>0</v>
      </c>
      <c r="F105" s="63">
        <f t="shared" si="11"/>
        <v>0</v>
      </c>
      <c r="G105" s="63"/>
      <c r="H105" s="63">
        <f t="shared" si="11"/>
        <v>0</v>
      </c>
      <c r="I105" s="64"/>
    </row>
    <row r="106" spans="1:9" s="67" customFormat="1" x14ac:dyDescent="0.2">
      <c r="A106" s="66"/>
      <c r="B106" s="66"/>
      <c r="D106" s="68"/>
      <c r="E106" s="68"/>
      <c r="F106" s="68"/>
      <c r="G106" s="68"/>
      <c r="H106" s="68"/>
      <c r="I106" s="68"/>
    </row>
    <row r="107" spans="1:9" s="67" customFormat="1" x14ac:dyDescent="0.2">
      <c r="A107" s="66"/>
      <c r="B107" s="66"/>
      <c r="D107" s="68"/>
      <c r="E107" s="68"/>
      <c r="F107" s="68"/>
      <c r="G107" s="68"/>
      <c r="H107" s="68"/>
      <c r="I107" s="68"/>
    </row>
    <row r="108" spans="1:9" s="67" customFormat="1" x14ac:dyDescent="0.2">
      <c r="A108" s="66"/>
      <c r="B108" s="66"/>
      <c r="D108" s="68"/>
      <c r="E108" s="68"/>
      <c r="F108" s="68"/>
      <c r="G108" s="68"/>
      <c r="H108" s="68"/>
      <c r="I108" s="68"/>
    </row>
    <row r="109" spans="1:9" s="67" customFormat="1" x14ac:dyDescent="0.2">
      <c r="A109" s="66"/>
      <c r="B109" s="66"/>
      <c r="D109" s="68"/>
      <c r="E109" s="68"/>
      <c r="F109" s="68"/>
      <c r="G109" s="68"/>
      <c r="H109" s="68"/>
      <c r="I109" s="68"/>
    </row>
    <row r="110" spans="1:9" s="43" customFormat="1" ht="30.75" customHeight="1" x14ac:dyDescent="0.2">
      <c r="A110" s="47"/>
      <c r="B110" s="47"/>
      <c r="D110" s="12" t="s">
        <v>554</v>
      </c>
      <c r="E110" s="12" t="s">
        <v>555</v>
      </c>
      <c r="F110" s="12" t="s">
        <v>556</v>
      </c>
      <c r="G110" s="12" t="s">
        <v>651</v>
      </c>
      <c r="H110" s="12" t="s">
        <v>652</v>
      </c>
      <c r="I110" s="48"/>
    </row>
    <row r="111" spans="1:9" s="46" customFormat="1" ht="12" customHeight="1" x14ac:dyDescent="0.2">
      <c r="A111" s="47" t="s">
        <v>449</v>
      </c>
      <c r="B111" s="47"/>
      <c r="C111" s="43"/>
      <c r="D111" s="49"/>
      <c r="E111" s="49"/>
      <c r="F111" s="49"/>
      <c r="G111" s="49"/>
      <c r="H111" s="49"/>
      <c r="I111" s="49"/>
    </row>
    <row r="112" spans="1:9" s="46" customFormat="1" ht="12" customHeight="1" x14ac:dyDescent="0.2">
      <c r="A112" s="47" t="s">
        <v>226</v>
      </c>
      <c r="B112" s="47"/>
      <c r="C112" s="43"/>
      <c r="D112" s="49"/>
      <c r="E112" s="49"/>
      <c r="F112" s="49"/>
      <c r="G112" s="49"/>
      <c r="H112" s="49"/>
      <c r="I112" s="49"/>
    </row>
    <row r="113" spans="1:9" s="46" customFormat="1" ht="12" customHeight="1" x14ac:dyDescent="0.2">
      <c r="A113" s="50" t="s">
        <v>52</v>
      </c>
      <c r="B113" s="50"/>
      <c r="D113" s="64"/>
      <c r="E113" s="64"/>
      <c r="F113" s="64"/>
      <c r="G113" s="64"/>
      <c r="H113" s="64"/>
      <c r="I113" s="64"/>
    </row>
    <row r="114" spans="1:9" s="46" customFormat="1" ht="12" customHeight="1" x14ac:dyDescent="0.2">
      <c r="A114" s="69" t="s">
        <v>441</v>
      </c>
      <c r="B114" s="69" t="s">
        <v>319</v>
      </c>
      <c r="C114" s="70" t="s">
        <v>442</v>
      </c>
      <c r="D114" s="2">
        <v>1267000</v>
      </c>
      <c r="E114" s="2"/>
      <c r="F114" s="2">
        <f>SUM(D114:E114)</f>
        <v>1267000</v>
      </c>
      <c r="G114" s="2">
        <v>787000</v>
      </c>
      <c r="H114" s="2">
        <v>0</v>
      </c>
      <c r="I114" s="4" t="s">
        <v>313</v>
      </c>
    </row>
    <row r="115" spans="1:9" s="46" customFormat="1" ht="12" customHeight="1" x14ac:dyDescent="0.2">
      <c r="A115" s="69" t="s">
        <v>441</v>
      </c>
      <c r="B115" s="69"/>
      <c r="C115" s="70" t="s">
        <v>82</v>
      </c>
      <c r="D115" s="2">
        <v>0</v>
      </c>
      <c r="E115" s="2"/>
      <c r="F115" s="2">
        <f t="shared" ref="F115:F116" si="12">SUM(D115:E115)</f>
        <v>0</v>
      </c>
      <c r="G115" s="2">
        <v>36363</v>
      </c>
      <c r="H115" s="2">
        <v>0</v>
      </c>
      <c r="I115" s="4" t="s">
        <v>313</v>
      </c>
    </row>
    <row r="116" spans="1:9" s="46" customFormat="1" ht="12" customHeight="1" x14ac:dyDescent="0.2">
      <c r="A116" s="69" t="s">
        <v>441</v>
      </c>
      <c r="B116" s="69"/>
      <c r="C116" s="70" t="s">
        <v>602</v>
      </c>
      <c r="D116" s="2">
        <v>0</v>
      </c>
      <c r="E116" s="2"/>
      <c r="F116" s="2">
        <f t="shared" si="12"/>
        <v>0</v>
      </c>
      <c r="G116" s="2">
        <v>20762</v>
      </c>
      <c r="H116" s="2">
        <v>0</v>
      </c>
      <c r="I116" s="4" t="s">
        <v>313</v>
      </c>
    </row>
    <row r="117" spans="1:9" s="46" customFormat="1" ht="12" customHeight="1" x14ac:dyDescent="0.2">
      <c r="A117" s="69" t="s">
        <v>443</v>
      </c>
      <c r="B117" s="69" t="s">
        <v>212</v>
      </c>
      <c r="C117" s="70" t="s">
        <v>444</v>
      </c>
      <c r="D117" s="2">
        <v>165000</v>
      </c>
      <c r="E117" s="2"/>
      <c r="F117" s="2">
        <f t="shared" ref="F117:F121" si="13">SUM(D117:E117)</f>
        <v>165000</v>
      </c>
      <c r="G117" s="2">
        <v>102310</v>
      </c>
      <c r="H117" s="2">
        <v>0</v>
      </c>
      <c r="I117" s="4" t="s">
        <v>313</v>
      </c>
    </row>
    <row r="118" spans="1:9" s="46" customFormat="1" ht="12" customHeight="1" x14ac:dyDescent="0.2">
      <c r="A118" s="51" t="s">
        <v>445</v>
      </c>
      <c r="B118" s="51"/>
      <c r="C118" s="52" t="s">
        <v>446</v>
      </c>
      <c r="D118" s="2">
        <v>31000</v>
      </c>
      <c r="E118" s="2"/>
      <c r="F118" s="2">
        <f t="shared" si="13"/>
        <v>31000</v>
      </c>
      <c r="G118" s="2">
        <v>14902</v>
      </c>
      <c r="H118" s="2">
        <v>0</v>
      </c>
      <c r="I118" s="4" t="s">
        <v>313</v>
      </c>
    </row>
    <row r="119" spans="1:9" s="46" customFormat="1" ht="12" customHeight="1" x14ac:dyDescent="0.2">
      <c r="A119" s="51" t="s">
        <v>324</v>
      </c>
      <c r="B119" s="51" t="s">
        <v>324</v>
      </c>
      <c r="C119" s="52" t="s">
        <v>15</v>
      </c>
      <c r="D119" s="2">
        <v>146000</v>
      </c>
      <c r="E119" s="2"/>
      <c r="F119" s="2">
        <f t="shared" si="13"/>
        <v>146000</v>
      </c>
      <c r="G119" s="2">
        <v>20441</v>
      </c>
      <c r="H119" s="2">
        <v>0</v>
      </c>
      <c r="I119" s="4" t="s">
        <v>313</v>
      </c>
    </row>
    <row r="120" spans="1:9" s="46" customFormat="1" ht="12" customHeight="1" x14ac:dyDescent="0.2">
      <c r="A120" s="51" t="s">
        <v>315</v>
      </c>
      <c r="B120" s="51" t="s">
        <v>315</v>
      </c>
      <c r="C120" s="52" t="s">
        <v>447</v>
      </c>
      <c r="D120" s="2">
        <v>39000</v>
      </c>
      <c r="E120" s="2"/>
      <c r="F120" s="2">
        <f t="shared" si="13"/>
        <v>39000</v>
      </c>
      <c r="G120" s="2">
        <v>14261</v>
      </c>
      <c r="H120" s="2">
        <v>0</v>
      </c>
      <c r="I120" s="4" t="s">
        <v>313</v>
      </c>
    </row>
    <row r="121" spans="1:9" s="46" customFormat="1" ht="12" customHeight="1" x14ac:dyDescent="0.2">
      <c r="A121" s="51" t="s">
        <v>218</v>
      </c>
      <c r="B121" s="51" t="s">
        <v>218</v>
      </c>
      <c r="C121" s="52" t="s">
        <v>448</v>
      </c>
      <c r="D121" s="2">
        <v>238000</v>
      </c>
      <c r="E121" s="2"/>
      <c r="F121" s="2">
        <f t="shared" si="13"/>
        <v>238000</v>
      </c>
      <c r="G121" s="2">
        <v>243960</v>
      </c>
      <c r="H121" s="2">
        <v>0</v>
      </c>
      <c r="I121" s="4" t="s">
        <v>313</v>
      </c>
    </row>
    <row r="122" spans="1:9" s="46" customFormat="1" ht="12" customHeight="1" x14ac:dyDescent="0.2">
      <c r="A122" s="61"/>
      <c r="B122" s="61"/>
      <c r="C122" s="62" t="s">
        <v>85</v>
      </c>
      <c r="D122" s="63">
        <f>SUM(D114:D121)</f>
        <v>1886000</v>
      </c>
      <c r="E122" s="63">
        <f>SUM(E114:E121)</f>
        <v>0</v>
      </c>
      <c r="F122" s="63">
        <f>SUM(F114:F121)</f>
        <v>1886000</v>
      </c>
      <c r="G122" s="63">
        <f t="shared" ref="G122:H122" si="14">SUM(G114:G121)</f>
        <v>1239999</v>
      </c>
      <c r="H122" s="63">
        <f t="shared" si="14"/>
        <v>0</v>
      </c>
      <c r="I122" s="64"/>
    </row>
    <row r="123" spans="1:9" s="46" customFormat="1" ht="12" customHeight="1" x14ac:dyDescent="0.2">
      <c r="A123" s="50"/>
      <c r="B123" s="50"/>
      <c r="D123" s="64"/>
      <c r="E123" s="64"/>
      <c r="F123" s="64"/>
      <c r="G123" s="64"/>
      <c r="H123" s="64"/>
      <c r="I123" s="64"/>
    </row>
    <row r="124" spans="1:9" s="46" customFormat="1" ht="12" customHeight="1" x14ac:dyDescent="0.2">
      <c r="A124" s="50"/>
      <c r="B124" s="50"/>
      <c r="D124" s="64"/>
      <c r="E124" s="64"/>
      <c r="F124" s="64"/>
      <c r="G124" s="64"/>
      <c r="H124" s="64"/>
      <c r="I124" s="64"/>
    </row>
    <row r="125" spans="1:9" s="43" customFormat="1" ht="12" customHeight="1" x14ac:dyDescent="0.2">
      <c r="A125" s="47" t="s">
        <v>423</v>
      </c>
      <c r="B125" s="47"/>
      <c r="D125" s="49"/>
      <c r="E125" s="49"/>
      <c r="F125" s="49"/>
      <c r="G125" s="49"/>
      <c r="H125" s="49"/>
      <c r="I125" s="49"/>
    </row>
    <row r="126" spans="1:9" s="43" customFormat="1" ht="12" customHeight="1" x14ac:dyDescent="0.2">
      <c r="A126" s="47" t="s">
        <v>226</v>
      </c>
      <c r="B126" s="47"/>
      <c r="D126" s="49"/>
      <c r="E126" s="49"/>
      <c r="F126" s="49"/>
      <c r="G126" s="49"/>
      <c r="H126" s="49"/>
      <c r="I126" s="49"/>
    </row>
    <row r="127" spans="1:9" s="46" customFormat="1" ht="12" customHeight="1" x14ac:dyDescent="0.2">
      <c r="A127" s="50" t="s">
        <v>50</v>
      </c>
      <c r="B127" s="50"/>
      <c r="D127" s="64"/>
      <c r="E127" s="64"/>
      <c r="F127" s="64"/>
      <c r="G127" s="64"/>
      <c r="H127" s="64"/>
      <c r="I127" s="64"/>
    </row>
    <row r="128" spans="1:9" s="46" customFormat="1" ht="12" customHeight="1" x14ac:dyDescent="0.2">
      <c r="A128" s="69" t="s">
        <v>363</v>
      </c>
      <c r="B128" s="69" t="s">
        <v>322</v>
      </c>
      <c r="C128" s="70" t="s">
        <v>293</v>
      </c>
      <c r="D128" s="2">
        <v>2276000</v>
      </c>
      <c r="E128" s="2"/>
      <c r="F128" s="2">
        <f>SUM(D128:E128)</f>
        <v>2276000</v>
      </c>
      <c r="G128" s="2">
        <v>2276000</v>
      </c>
      <c r="H128" s="2">
        <v>1740000</v>
      </c>
      <c r="I128" s="4" t="s">
        <v>313</v>
      </c>
    </row>
    <row r="129" spans="1:9" s="46" customFormat="1" ht="12" customHeight="1" x14ac:dyDescent="0.2">
      <c r="A129" s="61"/>
      <c r="B129" s="61"/>
      <c r="C129" s="62" t="s">
        <v>62</v>
      </c>
      <c r="D129" s="63">
        <f>SUM(D128:D128)</f>
        <v>2276000</v>
      </c>
      <c r="E129" s="63">
        <f>SUM(E128:E128)</f>
        <v>0</v>
      </c>
      <c r="F129" s="63">
        <f>SUM(F128:F128)</f>
        <v>2276000</v>
      </c>
      <c r="G129" s="63">
        <f t="shared" ref="G129:H129" si="15">SUM(G128:G128)</f>
        <v>2276000</v>
      </c>
      <c r="H129" s="63">
        <f t="shared" si="15"/>
        <v>1740000</v>
      </c>
      <c r="I129" s="64"/>
    </row>
    <row r="130" spans="1:9" s="46" customFormat="1" ht="12" customHeight="1" x14ac:dyDescent="0.2">
      <c r="A130" s="50"/>
      <c r="B130" s="50"/>
      <c r="D130" s="64"/>
      <c r="E130" s="64"/>
      <c r="F130" s="64"/>
      <c r="G130" s="64"/>
      <c r="H130" s="64"/>
      <c r="I130" s="64"/>
    </row>
    <row r="132" spans="1:9" s="43" customFormat="1" ht="12" customHeight="1" x14ac:dyDescent="0.2">
      <c r="A132" s="47" t="s">
        <v>423</v>
      </c>
      <c r="B132" s="47"/>
      <c r="D132" s="49"/>
      <c r="E132" s="49"/>
      <c r="F132" s="49"/>
      <c r="G132" s="49"/>
      <c r="H132" s="49"/>
      <c r="I132" s="49"/>
    </row>
    <row r="133" spans="1:9" s="43" customFormat="1" ht="12" customHeight="1" x14ac:dyDescent="0.2">
      <c r="A133" s="47" t="s">
        <v>226</v>
      </c>
      <c r="B133" s="47"/>
      <c r="D133" s="49"/>
      <c r="E133" s="49"/>
      <c r="F133" s="49"/>
      <c r="G133" s="49"/>
      <c r="H133" s="49"/>
      <c r="I133" s="49"/>
    </row>
    <row r="134" spans="1:9" s="46" customFormat="1" ht="12" customHeight="1" x14ac:dyDescent="0.2">
      <c r="A134" s="50" t="s">
        <v>52</v>
      </c>
      <c r="B134" s="50"/>
      <c r="D134" s="64"/>
      <c r="E134" s="64"/>
      <c r="F134" s="64"/>
      <c r="G134" s="64"/>
      <c r="H134" s="64"/>
      <c r="I134" s="64"/>
    </row>
    <row r="135" spans="1:9" s="46" customFormat="1" ht="12" customHeight="1" x14ac:dyDescent="0.2">
      <c r="A135" s="69" t="s">
        <v>364</v>
      </c>
      <c r="B135" s="69" t="s">
        <v>323</v>
      </c>
      <c r="C135" s="70" t="s">
        <v>169</v>
      </c>
      <c r="D135" s="2">
        <v>23832000</v>
      </c>
      <c r="E135" s="2"/>
      <c r="F135" s="2">
        <f>SUM(D135:E135)</f>
        <v>23832000</v>
      </c>
      <c r="G135" s="2">
        <v>23832000</v>
      </c>
      <c r="H135" s="2">
        <v>34515000</v>
      </c>
      <c r="I135" s="4" t="s">
        <v>313</v>
      </c>
    </row>
    <row r="136" spans="1:9" s="46" customFormat="1" ht="12" customHeight="1" x14ac:dyDescent="0.2">
      <c r="A136" s="69" t="s">
        <v>364</v>
      </c>
      <c r="B136" s="69"/>
      <c r="C136" s="70" t="s">
        <v>614</v>
      </c>
      <c r="D136" s="2">
        <v>0</v>
      </c>
      <c r="E136" s="2">
        <v>431940</v>
      </c>
      <c r="F136" s="2">
        <f>SUM(D136:E136)</f>
        <v>431940</v>
      </c>
      <c r="G136" s="2">
        <v>431940</v>
      </c>
      <c r="H136" s="2">
        <v>0</v>
      </c>
      <c r="I136" s="4" t="s">
        <v>313</v>
      </c>
    </row>
    <row r="137" spans="1:9" ht="12" customHeight="1" x14ac:dyDescent="0.2">
      <c r="A137" s="51" t="s">
        <v>365</v>
      </c>
      <c r="B137" s="51"/>
      <c r="C137" s="52" t="s">
        <v>161</v>
      </c>
      <c r="D137" s="2">
        <v>12000</v>
      </c>
      <c r="E137" s="2"/>
      <c r="F137" s="2">
        <f t="shared" ref="F137:F140" si="16">SUM(D137:E137)</f>
        <v>12000</v>
      </c>
      <c r="G137" s="2">
        <v>12420</v>
      </c>
      <c r="H137" s="2">
        <v>12740</v>
      </c>
      <c r="I137" s="4" t="s">
        <v>313</v>
      </c>
    </row>
    <row r="138" spans="1:9" ht="12" customHeight="1" x14ac:dyDescent="0.2">
      <c r="A138" s="51" t="s">
        <v>365</v>
      </c>
      <c r="B138" s="51"/>
      <c r="C138" s="52" t="s">
        <v>206</v>
      </c>
      <c r="D138" s="2">
        <v>1440000</v>
      </c>
      <c r="E138" s="2"/>
      <c r="F138" s="2">
        <f t="shared" si="16"/>
        <v>1440000</v>
      </c>
      <c r="G138" s="2">
        <v>1439493</v>
      </c>
      <c r="H138" s="2">
        <v>783091</v>
      </c>
      <c r="I138" s="4" t="s">
        <v>313</v>
      </c>
    </row>
    <row r="139" spans="1:9" ht="12" customHeight="1" x14ac:dyDescent="0.2">
      <c r="A139" s="51" t="s">
        <v>365</v>
      </c>
      <c r="B139" s="51"/>
      <c r="C139" s="52" t="s">
        <v>294</v>
      </c>
      <c r="D139" s="2">
        <v>335000</v>
      </c>
      <c r="E139" s="2"/>
      <c r="F139" s="2">
        <f t="shared" si="16"/>
        <v>335000</v>
      </c>
      <c r="G139" s="2">
        <v>335340</v>
      </c>
      <c r="H139" s="2">
        <v>401310</v>
      </c>
      <c r="I139" s="4" t="s">
        <v>313</v>
      </c>
    </row>
    <row r="140" spans="1:9" ht="12" customHeight="1" x14ac:dyDescent="0.2">
      <c r="A140" s="51" t="s">
        <v>365</v>
      </c>
      <c r="B140" s="51"/>
      <c r="C140" s="52" t="s">
        <v>143</v>
      </c>
      <c r="D140" s="2">
        <v>19000</v>
      </c>
      <c r="E140" s="2"/>
      <c r="F140" s="2">
        <f t="shared" si="16"/>
        <v>19000</v>
      </c>
      <c r="G140" s="2">
        <v>18529</v>
      </c>
      <c r="H140" s="2">
        <v>37026</v>
      </c>
      <c r="I140" s="4" t="s">
        <v>313</v>
      </c>
    </row>
    <row r="141" spans="1:9" s="46" customFormat="1" ht="12" customHeight="1" x14ac:dyDescent="0.2">
      <c r="A141" s="61"/>
      <c r="B141" s="61"/>
      <c r="C141" s="62" t="s">
        <v>85</v>
      </c>
      <c r="D141" s="63">
        <f t="shared" ref="D141:H141" si="17">SUM(D135:D140)</f>
        <v>25638000</v>
      </c>
      <c r="E141" s="63">
        <f t="shared" si="17"/>
        <v>431940</v>
      </c>
      <c r="F141" s="63">
        <f t="shared" si="17"/>
        <v>26069940</v>
      </c>
      <c r="G141" s="63">
        <f t="shared" si="17"/>
        <v>26069722</v>
      </c>
      <c r="H141" s="63">
        <f t="shared" si="17"/>
        <v>35749167</v>
      </c>
      <c r="I141" s="64"/>
    </row>
    <row r="142" spans="1:9" s="46" customFormat="1" ht="12" customHeight="1" x14ac:dyDescent="0.2">
      <c r="A142" s="50"/>
      <c r="B142" s="50"/>
      <c r="D142" s="64"/>
      <c r="E142" s="64"/>
      <c r="F142" s="64"/>
      <c r="G142" s="64"/>
      <c r="H142" s="64"/>
      <c r="I142" s="64"/>
    </row>
    <row r="143" spans="1:9" s="43" customFormat="1" ht="12" customHeight="1" x14ac:dyDescent="0.2">
      <c r="A143" s="47"/>
      <c r="B143" s="47"/>
      <c r="D143" s="49"/>
      <c r="E143" s="49"/>
      <c r="F143" s="49"/>
      <c r="G143" s="49"/>
      <c r="H143" s="49"/>
      <c r="I143" s="49"/>
    </row>
    <row r="144" spans="1:9" s="43" customFormat="1" ht="12" customHeight="1" x14ac:dyDescent="0.2">
      <c r="A144" s="47" t="s">
        <v>229</v>
      </c>
      <c r="B144" s="47"/>
      <c r="D144" s="49"/>
      <c r="E144" s="49"/>
      <c r="F144" s="49"/>
      <c r="G144" s="49"/>
      <c r="H144" s="49"/>
      <c r="I144" s="49"/>
    </row>
    <row r="145" spans="1:9" s="43" customFormat="1" ht="12" customHeight="1" x14ac:dyDescent="0.2">
      <c r="A145" s="47" t="s">
        <v>226</v>
      </c>
      <c r="B145" s="47"/>
      <c r="D145" s="49"/>
      <c r="E145" s="49"/>
      <c r="F145" s="49"/>
      <c r="G145" s="49"/>
      <c r="H145" s="49"/>
      <c r="I145" s="49"/>
    </row>
    <row r="146" spans="1:9" s="46" customFormat="1" ht="12" customHeight="1" x14ac:dyDescent="0.2">
      <c r="A146" s="50" t="s">
        <v>52</v>
      </c>
      <c r="B146" s="50"/>
      <c r="D146" s="64"/>
      <c r="E146" s="64"/>
      <c r="F146" s="64"/>
      <c r="G146" s="64"/>
      <c r="H146" s="64"/>
      <c r="I146" s="64"/>
    </row>
    <row r="147" spans="1:9" ht="12" customHeight="1" x14ac:dyDescent="0.2">
      <c r="A147" s="51" t="s">
        <v>324</v>
      </c>
      <c r="B147" s="51" t="s">
        <v>324</v>
      </c>
      <c r="C147" s="52" t="s">
        <v>197</v>
      </c>
      <c r="D147" s="2">
        <v>30000</v>
      </c>
      <c r="E147" s="2"/>
      <c r="F147" s="2">
        <f>SUM(D147:E147)</f>
        <v>30000</v>
      </c>
      <c r="G147" s="2">
        <v>0</v>
      </c>
      <c r="H147" s="2">
        <f>SUM(E147:F147)</f>
        <v>30000</v>
      </c>
      <c r="I147" s="4" t="s">
        <v>311</v>
      </c>
    </row>
    <row r="148" spans="1:9" ht="12" customHeight="1" x14ac:dyDescent="0.2">
      <c r="A148" s="51" t="s">
        <v>324</v>
      </c>
      <c r="B148" s="51"/>
      <c r="C148" s="52" t="s">
        <v>198</v>
      </c>
      <c r="D148" s="2">
        <v>120000</v>
      </c>
      <c r="E148" s="2"/>
      <c r="F148" s="2">
        <f t="shared" ref="F148:F151" si="18">SUM(D148:E148)</f>
        <v>120000</v>
      </c>
      <c r="G148" s="2">
        <v>0</v>
      </c>
      <c r="H148" s="2">
        <v>30000</v>
      </c>
      <c r="I148" s="4" t="s">
        <v>311</v>
      </c>
    </row>
    <row r="149" spans="1:9" ht="12" customHeight="1" x14ac:dyDescent="0.2">
      <c r="A149" s="51" t="s">
        <v>324</v>
      </c>
      <c r="B149" s="51"/>
      <c r="C149" s="71" t="s">
        <v>653</v>
      </c>
      <c r="D149" s="2">
        <v>50000</v>
      </c>
      <c r="E149" s="2"/>
      <c r="F149" s="2">
        <f t="shared" si="18"/>
        <v>50000</v>
      </c>
      <c r="G149" s="2">
        <v>0</v>
      </c>
      <c r="H149" s="2">
        <v>50000</v>
      </c>
      <c r="I149" s="4" t="s">
        <v>311</v>
      </c>
    </row>
    <row r="150" spans="1:9" ht="12" customHeight="1" x14ac:dyDescent="0.2">
      <c r="A150" s="51" t="s">
        <v>320</v>
      </c>
      <c r="B150" s="51" t="s">
        <v>320</v>
      </c>
      <c r="C150" s="52" t="s">
        <v>200</v>
      </c>
      <c r="D150" s="2">
        <v>50000</v>
      </c>
      <c r="E150" s="2"/>
      <c r="F150" s="2">
        <f t="shared" si="18"/>
        <v>50000</v>
      </c>
      <c r="G150" s="2">
        <v>0</v>
      </c>
      <c r="H150" s="2">
        <f>SUM(E150:F150)</f>
        <v>50000</v>
      </c>
      <c r="I150" s="4" t="s">
        <v>311</v>
      </c>
    </row>
    <row r="151" spans="1:9" ht="12" customHeight="1" x14ac:dyDescent="0.2">
      <c r="A151" s="51" t="s">
        <v>315</v>
      </c>
      <c r="B151" s="51" t="s">
        <v>315</v>
      </c>
      <c r="C151" s="52" t="s">
        <v>89</v>
      </c>
      <c r="D151" s="2">
        <v>68000</v>
      </c>
      <c r="E151" s="2"/>
      <c r="F151" s="2">
        <f t="shared" si="18"/>
        <v>68000</v>
      </c>
      <c r="G151" s="2">
        <v>0</v>
      </c>
      <c r="H151" s="2">
        <v>43200</v>
      </c>
      <c r="I151" s="4" t="s">
        <v>311</v>
      </c>
    </row>
    <row r="152" spans="1:9" s="46" customFormat="1" ht="12" customHeight="1" x14ac:dyDescent="0.2">
      <c r="A152" s="61"/>
      <c r="B152" s="61"/>
      <c r="C152" s="62" t="s">
        <v>85</v>
      </c>
      <c r="D152" s="63">
        <f t="shared" ref="D152" si="19">SUM(D147:D151)</f>
        <v>318000</v>
      </c>
      <c r="E152" s="63">
        <f t="shared" ref="E152:H152" si="20">SUM(E147:E151)</f>
        <v>0</v>
      </c>
      <c r="F152" s="63">
        <f t="shared" si="20"/>
        <v>318000</v>
      </c>
      <c r="G152" s="63">
        <f t="shared" si="20"/>
        <v>0</v>
      </c>
      <c r="H152" s="63">
        <f t="shared" si="20"/>
        <v>203200</v>
      </c>
      <c r="I152" s="64"/>
    </row>
    <row r="153" spans="1:9" s="46" customFormat="1" ht="12" customHeight="1" x14ac:dyDescent="0.2">
      <c r="A153" s="50"/>
      <c r="B153" s="50"/>
      <c r="D153" s="64"/>
      <c r="E153" s="64"/>
      <c r="F153" s="64"/>
      <c r="G153" s="64"/>
      <c r="H153" s="64"/>
      <c r="I153" s="64"/>
    </row>
    <row r="154" spans="1:9" s="46" customFormat="1" ht="12" customHeight="1" x14ac:dyDescent="0.2">
      <c r="A154" s="50"/>
      <c r="B154" s="50"/>
      <c r="D154" s="64"/>
      <c r="E154" s="64"/>
      <c r="F154" s="64"/>
      <c r="G154" s="64"/>
      <c r="H154" s="64"/>
      <c r="I154" s="64"/>
    </row>
    <row r="155" spans="1:9" s="43" customFormat="1" ht="12" customHeight="1" x14ac:dyDescent="0.2">
      <c r="A155" s="47" t="s">
        <v>387</v>
      </c>
      <c r="B155" s="47"/>
      <c r="D155" s="49"/>
      <c r="E155" s="49"/>
      <c r="F155" s="49"/>
      <c r="G155" s="49"/>
      <c r="H155" s="49"/>
      <c r="I155" s="49"/>
    </row>
    <row r="156" spans="1:9" s="43" customFormat="1" ht="12" customHeight="1" x14ac:dyDescent="0.2">
      <c r="A156" s="47" t="s">
        <v>226</v>
      </c>
      <c r="B156" s="47"/>
      <c r="D156" s="49"/>
      <c r="E156" s="49"/>
      <c r="F156" s="49"/>
      <c r="G156" s="49"/>
      <c r="H156" s="49"/>
      <c r="I156" s="49"/>
    </row>
    <row r="157" spans="1:9" s="43" customFormat="1" x14ac:dyDescent="0.2">
      <c r="A157" s="50" t="s">
        <v>50</v>
      </c>
      <c r="B157" s="50"/>
      <c r="D157" s="49"/>
      <c r="E157" s="49"/>
      <c r="F157" s="49"/>
      <c r="G157" s="49"/>
      <c r="H157" s="49"/>
      <c r="I157" s="49"/>
    </row>
    <row r="158" spans="1:9" ht="12.45" customHeight="1" x14ac:dyDescent="0.2">
      <c r="A158" s="51" t="s">
        <v>322</v>
      </c>
      <c r="B158" s="51" t="s">
        <v>322</v>
      </c>
      <c r="C158" s="52" t="s">
        <v>388</v>
      </c>
      <c r="D158" s="2">
        <v>7064000</v>
      </c>
      <c r="E158" s="2"/>
      <c r="F158" s="2">
        <f>SUM(D158:E158)</f>
        <v>7064000</v>
      </c>
      <c r="G158" s="2">
        <v>0</v>
      </c>
      <c r="H158" s="2">
        <f>SUM(E158:F158)</f>
        <v>7064000</v>
      </c>
      <c r="I158" s="4" t="s">
        <v>312</v>
      </c>
    </row>
    <row r="159" spans="1:9" s="46" customFormat="1" x14ac:dyDescent="0.2">
      <c r="A159" s="61"/>
      <c r="B159" s="61"/>
      <c r="C159" s="62" t="s">
        <v>62</v>
      </c>
      <c r="D159" s="63">
        <f t="shared" ref="D159" si="21">SUM(D158:D158)</f>
        <v>7064000</v>
      </c>
      <c r="E159" s="63">
        <f t="shared" ref="E159:H159" si="22">SUM(E158:E158)</f>
        <v>0</v>
      </c>
      <c r="F159" s="63">
        <f t="shared" si="22"/>
        <v>7064000</v>
      </c>
      <c r="G159" s="63">
        <f t="shared" si="22"/>
        <v>0</v>
      </c>
      <c r="H159" s="63">
        <f t="shared" si="22"/>
        <v>7064000</v>
      </c>
      <c r="I159" s="64"/>
    </row>
    <row r="160" spans="1:9" s="46" customFormat="1" x14ac:dyDescent="0.2">
      <c r="A160" s="50"/>
      <c r="B160" s="50"/>
      <c r="D160" s="64"/>
      <c r="E160" s="64"/>
      <c r="F160" s="64"/>
      <c r="G160" s="64"/>
      <c r="H160" s="64"/>
      <c r="I160" s="64"/>
    </row>
    <row r="161" spans="1:9" s="46" customFormat="1" x14ac:dyDescent="0.2">
      <c r="A161" s="50"/>
      <c r="B161" s="50"/>
      <c r="D161" s="64"/>
      <c r="E161" s="64"/>
      <c r="F161" s="64"/>
      <c r="G161" s="64"/>
      <c r="H161" s="64"/>
      <c r="I161" s="64"/>
    </row>
    <row r="162" spans="1:9" s="43" customFormat="1" ht="12" customHeight="1" x14ac:dyDescent="0.2">
      <c r="A162" s="47" t="s">
        <v>387</v>
      </c>
      <c r="B162" s="47"/>
      <c r="D162" s="49"/>
      <c r="E162" s="49"/>
      <c r="F162" s="49"/>
      <c r="G162" s="49"/>
      <c r="H162" s="49"/>
      <c r="I162" s="49"/>
    </row>
    <row r="163" spans="1:9" s="43" customFormat="1" x14ac:dyDescent="0.2">
      <c r="A163" s="47" t="s">
        <v>226</v>
      </c>
      <c r="B163" s="47"/>
      <c r="D163" s="49"/>
      <c r="E163" s="49"/>
      <c r="F163" s="49"/>
      <c r="G163" s="49"/>
      <c r="H163" s="49"/>
      <c r="I163" s="49"/>
    </row>
    <row r="164" spans="1:9" s="46" customFormat="1" x14ac:dyDescent="0.2">
      <c r="A164" s="50" t="s">
        <v>52</v>
      </c>
      <c r="B164" s="50"/>
      <c r="D164" s="64"/>
      <c r="E164" s="64"/>
      <c r="F164" s="64"/>
      <c r="G164" s="64"/>
      <c r="H164" s="64"/>
      <c r="I164" s="64"/>
    </row>
    <row r="165" spans="1:9" x14ac:dyDescent="0.2">
      <c r="A165" s="51" t="s">
        <v>319</v>
      </c>
      <c r="B165" s="51" t="s">
        <v>319</v>
      </c>
      <c r="C165" s="52" t="s">
        <v>84</v>
      </c>
      <c r="D165" s="2">
        <v>1912000</v>
      </c>
      <c r="E165" s="2"/>
      <c r="F165" s="2">
        <f t="shared" ref="F165:F169" si="23">SUM(D165:E165)</f>
        <v>1912000</v>
      </c>
      <c r="G165" s="2">
        <v>0</v>
      </c>
      <c r="H165" s="2">
        <f>SUM(E165:F165)</f>
        <v>1912000</v>
      </c>
      <c r="I165" s="4" t="s">
        <v>312</v>
      </c>
    </row>
    <row r="166" spans="1:9" x14ac:dyDescent="0.2">
      <c r="A166" s="51" t="s">
        <v>212</v>
      </c>
      <c r="B166" s="51" t="s">
        <v>212</v>
      </c>
      <c r="C166" s="52" t="s">
        <v>400</v>
      </c>
      <c r="D166" s="2">
        <v>336000</v>
      </c>
      <c r="E166" s="2"/>
      <c r="F166" s="2">
        <f t="shared" si="23"/>
        <v>336000</v>
      </c>
      <c r="G166" s="2">
        <v>0</v>
      </c>
      <c r="H166" s="2">
        <f>SUM(E166:F166)</f>
        <v>336000</v>
      </c>
      <c r="I166" s="4" t="s">
        <v>312</v>
      </c>
    </row>
    <row r="167" spans="1:9" x14ac:dyDescent="0.2">
      <c r="A167" s="51" t="s">
        <v>218</v>
      </c>
      <c r="B167" s="51" t="s">
        <v>218</v>
      </c>
      <c r="C167" s="52" t="s">
        <v>279</v>
      </c>
      <c r="D167" s="2">
        <v>2674000</v>
      </c>
      <c r="E167" s="2"/>
      <c r="F167" s="2">
        <f t="shared" si="23"/>
        <v>2674000</v>
      </c>
      <c r="G167" s="2">
        <v>0</v>
      </c>
      <c r="H167" s="2">
        <f>SUM(E167:F167)</f>
        <v>2674000</v>
      </c>
      <c r="I167" s="4" t="s">
        <v>312</v>
      </c>
    </row>
    <row r="168" spans="1:9" x14ac:dyDescent="0.2">
      <c r="A168" s="51" t="s">
        <v>328</v>
      </c>
      <c r="B168" s="51" t="s">
        <v>328</v>
      </c>
      <c r="C168" s="52" t="s">
        <v>156</v>
      </c>
      <c r="D168" s="2">
        <v>513000</v>
      </c>
      <c r="E168" s="2"/>
      <c r="F168" s="2">
        <f t="shared" si="23"/>
        <v>513000</v>
      </c>
      <c r="G168" s="2">
        <v>0</v>
      </c>
      <c r="H168" s="2">
        <f>SUM(E168:F168)</f>
        <v>513000</v>
      </c>
      <c r="I168" s="4" t="s">
        <v>312</v>
      </c>
    </row>
    <row r="169" spans="1:9" x14ac:dyDescent="0.2">
      <c r="A169" s="51" t="s">
        <v>315</v>
      </c>
      <c r="B169" s="51" t="s">
        <v>315</v>
      </c>
      <c r="C169" s="52" t="s">
        <v>89</v>
      </c>
      <c r="D169" s="2">
        <v>1131000</v>
      </c>
      <c r="E169" s="2"/>
      <c r="F169" s="2">
        <f t="shared" si="23"/>
        <v>1131000</v>
      </c>
      <c r="G169" s="2">
        <v>0</v>
      </c>
      <c r="H169" s="2">
        <f>SUM(E169:F169)</f>
        <v>1131000</v>
      </c>
      <c r="I169" s="4" t="s">
        <v>312</v>
      </c>
    </row>
    <row r="170" spans="1:9" s="46" customFormat="1" x14ac:dyDescent="0.2">
      <c r="A170" s="61"/>
      <c r="B170" s="61"/>
      <c r="C170" s="62" t="s">
        <v>53</v>
      </c>
      <c r="D170" s="63">
        <f>SUM(D165:D169)</f>
        <v>6566000</v>
      </c>
      <c r="E170" s="63">
        <f>SUM(E165:E169)</f>
        <v>0</v>
      </c>
      <c r="F170" s="63">
        <f>SUM(F165:F169)</f>
        <v>6566000</v>
      </c>
      <c r="G170" s="63">
        <f t="shared" ref="G170:H170" si="24">SUM(G165:G169)</f>
        <v>0</v>
      </c>
      <c r="H170" s="63">
        <f t="shared" si="24"/>
        <v>6566000</v>
      </c>
      <c r="I170" s="64"/>
    </row>
    <row r="171" spans="1:9" s="46" customFormat="1" x14ac:dyDescent="0.2">
      <c r="A171" s="50"/>
      <c r="B171" s="50"/>
      <c r="D171" s="64"/>
      <c r="E171" s="64"/>
      <c r="F171" s="64"/>
      <c r="G171" s="64"/>
      <c r="H171" s="64"/>
      <c r="I171" s="64"/>
    </row>
    <row r="172" spans="1:9" s="46" customFormat="1" x14ac:dyDescent="0.2">
      <c r="A172" s="50"/>
      <c r="B172" s="50"/>
      <c r="D172" s="64"/>
      <c r="E172" s="64"/>
      <c r="F172" s="64"/>
      <c r="G172" s="64"/>
      <c r="H172" s="64"/>
      <c r="I172" s="64"/>
    </row>
    <row r="173" spans="1:9" s="46" customFormat="1" x14ac:dyDescent="0.2">
      <c r="A173" s="47" t="s">
        <v>588</v>
      </c>
      <c r="B173" s="47"/>
      <c r="C173" s="43"/>
      <c r="D173" s="49"/>
      <c r="E173" s="49"/>
      <c r="F173" s="49"/>
      <c r="G173" s="49"/>
      <c r="H173" s="49"/>
      <c r="I173" s="49"/>
    </row>
    <row r="174" spans="1:9" s="46" customFormat="1" x14ac:dyDescent="0.2">
      <c r="A174" s="47" t="s">
        <v>226</v>
      </c>
      <c r="B174" s="47"/>
      <c r="C174" s="43"/>
      <c r="D174" s="49"/>
      <c r="E174" s="49"/>
      <c r="F174" s="49"/>
      <c r="G174" s="49"/>
      <c r="H174" s="49"/>
      <c r="I174" s="49"/>
    </row>
    <row r="175" spans="1:9" s="46" customFormat="1" x14ac:dyDescent="0.2">
      <c r="A175" s="50" t="s">
        <v>50</v>
      </c>
      <c r="B175" s="50"/>
      <c r="D175" s="64"/>
      <c r="E175" s="64"/>
      <c r="F175" s="64"/>
      <c r="G175" s="64"/>
      <c r="H175" s="64"/>
      <c r="I175" s="64"/>
    </row>
    <row r="176" spans="1:9" x14ac:dyDescent="0.2">
      <c r="A176" s="51" t="s">
        <v>344</v>
      </c>
      <c r="B176" s="51" t="s">
        <v>344</v>
      </c>
      <c r="C176" s="52" t="s">
        <v>473</v>
      </c>
      <c r="D176" s="2">
        <v>0</v>
      </c>
      <c r="E176" s="2">
        <v>29324733</v>
      </c>
      <c r="F176" s="2">
        <f t="shared" ref="F176" si="25">SUM(D176:E176)</f>
        <v>29324733</v>
      </c>
      <c r="G176" s="2">
        <v>29324733</v>
      </c>
      <c r="H176" s="2">
        <v>0</v>
      </c>
      <c r="I176" s="4" t="s">
        <v>312</v>
      </c>
    </row>
    <row r="177" spans="1:9" s="46" customFormat="1" x14ac:dyDescent="0.2">
      <c r="A177" s="61"/>
      <c r="B177" s="61"/>
      <c r="C177" s="62" t="s">
        <v>51</v>
      </c>
      <c r="D177" s="63">
        <f>SUM(D176:D176)</f>
        <v>0</v>
      </c>
      <c r="E177" s="63">
        <f>SUM(E176:E176)</f>
        <v>29324733</v>
      </c>
      <c r="F177" s="63">
        <f>SUM(F176:F176)</f>
        <v>29324733</v>
      </c>
      <c r="G177" s="63">
        <f t="shared" ref="G177:H177" si="26">SUM(G176:G176)</f>
        <v>29324733</v>
      </c>
      <c r="H177" s="63">
        <f t="shared" si="26"/>
        <v>0</v>
      </c>
      <c r="I177" s="64"/>
    </row>
    <row r="178" spans="1:9" s="46" customFormat="1" x14ac:dyDescent="0.2">
      <c r="A178" s="50"/>
      <c r="B178" s="50"/>
      <c r="D178" s="64"/>
      <c r="E178" s="64"/>
      <c r="F178" s="64"/>
      <c r="G178" s="64"/>
      <c r="H178" s="64"/>
      <c r="I178" s="64"/>
    </row>
    <row r="179" spans="1:9" s="46" customFormat="1" x14ac:dyDescent="0.2">
      <c r="A179" s="50"/>
      <c r="B179" s="50"/>
      <c r="D179" s="64"/>
      <c r="E179" s="64"/>
      <c r="F179" s="64"/>
      <c r="G179" s="64"/>
      <c r="H179" s="64"/>
      <c r="I179" s="64"/>
    </row>
    <row r="180" spans="1:9" s="46" customFormat="1" x14ac:dyDescent="0.2">
      <c r="A180" s="47" t="s">
        <v>588</v>
      </c>
      <c r="B180" s="47"/>
      <c r="C180" s="43"/>
      <c r="D180" s="49"/>
      <c r="E180" s="49"/>
      <c r="F180" s="49"/>
      <c r="G180" s="49"/>
      <c r="H180" s="49"/>
      <c r="I180" s="49"/>
    </row>
    <row r="181" spans="1:9" s="46" customFormat="1" x14ac:dyDescent="0.2">
      <c r="A181" s="47" t="s">
        <v>226</v>
      </c>
      <c r="B181" s="47"/>
      <c r="C181" s="43"/>
      <c r="D181" s="49"/>
      <c r="E181" s="49"/>
      <c r="F181" s="49"/>
      <c r="G181" s="49"/>
      <c r="H181" s="49"/>
      <c r="I181" s="49"/>
    </row>
    <row r="182" spans="1:9" s="46" customFormat="1" x14ac:dyDescent="0.2">
      <c r="A182" s="50" t="s">
        <v>52</v>
      </c>
      <c r="B182" s="50"/>
      <c r="D182" s="64"/>
      <c r="E182" s="64"/>
      <c r="F182" s="64"/>
      <c r="G182" s="64"/>
      <c r="H182" s="64"/>
      <c r="I182" s="64"/>
    </row>
    <row r="183" spans="1:9" x14ac:dyDescent="0.2">
      <c r="A183" s="51" t="s">
        <v>218</v>
      </c>
      <c r="B183" s="51" t="s">
        <v>218</v>
      </c>
      <c r="C183" s="52" t="s">
        <v>36</v>
      </c>
      <c r="D183" s="2">
        <v>0</v>
      </c>
      <c r="E183" s="2">
        <v>600000</v>
      </c>
      <c r="F183" s="2">
        <f t="shared" ref="F183:F186" si="27">SUM(D183:E183)</f>
        <v>600000</v>
      </c>
      <c r="G183" s="2">
        <v>600000</v>
      </c>
      <c r="H183" s="2">
        <v>0</v>
      </c>
      <c r="I183" s="4" t="s">
        <v>312</v>
      </c>
    </row>
    <row r="184" spans="1:9" x14ac:dyDescent="0.2">
      <c r="A184" s="51" t="s">
        <v>596</v>
      </c>
      <c r="B184" s="51" t="s">
        <v>408</v>
      </c>
      <c r="C184" s="52" t="s">
        <v>597</v>
      </c>
      <c r="D184" s="2">
        <v>0</v>
      </c>
      <c r="E184" s="2">
        <v>17895899</v>
      </c>
      <c r="F184" s="2">
        <f t="shared" si="27"/>
        <v>17895899</v>
      </c>
      <c r="G184" s="2">
        <v>17549900</v>
      </c>
      <c r="H184" s="2">
        <v>0</v>
      </c>
      <c r="I184" s="4" t="s">
        <v>312</v>
      </c>
    </row>
    <row r="185" spans="1:9" x14ac:dyDescent="0.2">
      <c r="A185" s="51" t="s">
        <v>456</v>
      </c>
      <c r="B185" s="51" t="s">
        <v>331</v>
      </c>
      <c r="C185" s="52" t="s">
        <v>598</v>
      </c>
      <c r="D185" s="2">
        <v>0</v>
      </c>
      <c r="E185" s="2">
        <v>4785780</v>
      </c>
      <c r="F185" s="2">
        <f t="shared" si="27"/>
        <v>4785780</v>
      </c>
      <c r="G185" s="2">
        <v>5151780</v>
      </c>
      <c r="H185" s="2">
        <v>0</v>
      </c>
      <c r="I185" s="4" t="s">
        <v>312</v>
      </c>
    </row>
    <row r="186" spans="1:9" x14ac:dyDescent="0.2">
      <c r="A186" s="51" t="s">
        <v>317</v>
      </c>
      <c r="B186" s="51" t="s">
        <v>317</v>
      </c>
      <c r="C186" s="52" t="s">
        <v>430</v>
      </c>
      <c r="D186" s="2">
        <v>0</v>
      </c>
      <c r="E186" s="2">
        <v>6043054</v>
      </c>
      <c r="F186" s="2">
        <f t="shared" si="27"/>
        <v>6043054</v>
      </c>
      <c r="G186" s="2">
        <v>6048453</v>
      </c>
      <c r="H186" s="2">
        <v>0</v>
      </c>
      <c r="I186" s="4" t="s">
        <v>312</v>
      </c>
    </row>
    <row r="187" spans="1:9" s="46" customFormat="1" x14ac:dyDescent="0.2">
      <c r="A187" s="61"/>
      <c r="B187" s="61"/>
      <c r="C187" s="62" t="s">
        <v>53</v>
      </c>
      <c r="D187" s="63">
        <f>SUM(D183:D186)</f>
        <v>0</v>
      </c>
      <c r="E187" s="63">
        <f t="shared" ref="E187:H187" si="28">SUM(E183:E186)</f>
        <v>29324733</v>
      </c>
      <c r="F187" s="63">
        <f t="shared" si="28"/>
        <v>29324733</v>
      </c>
      <c r="G187" s="63">
        <f t="shared" si="28"/>
        <v>29350133</v>
      </c>
      <c r="H187" s="63">
        <f t="shared" si="28"/>
        <v>0</v>
      </c>
      <c r="I187" s="64"/>
    </row>
    <row r="188" spans="1:9" s="46" customFormat="1" x14ac:dyDescent="0.2">
      <c r="A188" s="50"/>
      <c r="B188" s="50"/>
      <c r="D188" s="64"/>
      <c r="E188" s="64"/>
      <c r="F188" s="64"/>
      <c r="G188" s="64"/>
      <c r="H188" s="64"/>
      <c r="I188" s="64"/>
    </row>
    <row r="189" spans="1:9" s="46" customFormat="1" x14ac:dyDescent="0.2">
      <c r="A189" s="50"/>
      <c r="B189" s="50"/>
      <c r="D189" s="64"/>
      <c r="E189" s="64"/>
      <c r="F189" s="64"/>
      <c r="G189" s="64"/>
      <c r="H189" s="64"/>
      <c r="I189" s="64"/>
    </row>
    <row r="190" spans="1:9" s="46" customFormat="1" x14ac:dyDescent="0.2">
      <c r="A190" s="47" t="s">
        <v>583</v>
      </c>
      <c r="B190" s="47"/>
      <c r="C190" s="43"/>
      <c r="D190" s="49"/>
      <c r="E190" s="49"/>
      <c r="F190" s="49"/>
      <c r="G190" s="49"/>
      <c r="H190" s="49"/>
      <c r="I190" s="49"/>
    </row>
    <row r="191" spans="1:9" s="46" customFormat="1" x14ac:dyDescent="0.2">
      <c r="A191" s="47" t="s">
        <v>226</v>
      </c>
      <c r="B191" s="47"/>
      <c r="C191" s="43"/>
      <c r="D191" s="49"/>
      <c r="E191" s="49"/>
      <c r="F191" s="49"/>
      <c r="G191" s="49"/>
      <c r="H191" s="49"/>
      <c r="I191" s="49"/>
    </row>
    <row r="192" spans="1:9" s="46" customFormat="1" x14ac:dyDescent="0.2">
      <c r="A192" s="50" t="s">
        <v>52</v>
      </c>
      <c r="B192" s="50"/>
      <c r="D192" s="64"/>
      <c r="E192" s="64"/>
      <c r="F192" s="64"/>
      <c r="G192" s="64"/>
      <c r="H192" s="64"/>
      <c r="I192" s="64"/>
    </row>
    <row r="193" spans="1:244" x14ac:dyDescent="0.2">
      <c r="A193" s="51" t="s">
        <v>218</v>
      </c>
      <c r="B193" s="51" t="s">
        <v>218</v>
      </c>
      <c r="C193" s="52" t="s">
        <v>36</v>
      </c>
      <c r="D193" s="2">
        <v>0</v>
      </c>
      <c r="E193" s="2"/>
      <c r="F193" s="2">
        <f t="shared" ref="F193" si="29">SUM(D193:E193)</f>
        <v>0</v>
      </c>
      <c r="G193" s="2">
        <v>23000</v>
      </c>
      <c r="H193" s="2">
        <v>0</v>
      </c>
      <c r="I193" s="4" t="s">
        <v>312</v>
      </c>
    </row>
    <row r="194" spans="1:244" s="46" customFormat="1" x14ac:dyDescent="0.2">
      <c r="A194" s="61"/>
      <c r="B194" s="61"/>
      <c r="C194" s="62" t="s">
        <v>53</v>
      </c>
      <c r="D194" s="63">
        <f>SUM(D193:D193)</f>
        <v>0</v>
      </c>
      <c r="E194" s="63">
        <f>SUM(E193:E193)</f>
        <v>0</v>
      </c>
      <c r="F194" s="63">
        <f>SUM(F193:F193)</f>
        <v>0</v>
      </c>
      <c r="G194" s="63">
        <f t="shared" ref="G194:H194" si="30">SUM(G193:G193)</f>
        <v>23000</v>
      </c>
      <c r="H194" s="63">
        <f t="shared" si="30"/>
        <v>0</v>
      </c>
      <c r="I194" s="64"/>
    </row>
    <row r="195" spans="1:244" s="46" customFormat="1" x14ac:dyDescent="0.2">
      <c r="A195" s="50"/>
      <c r="B195" s="50"/>
      <c r="D195" s="64"/>
      <c r="E195" s="64"/>
      <c r="F195" s="64"/>
      <c r="G195" s="64"/>
      <c r="H195" s="64"/>
      <c r="I195" s="64"/>
    </row>
    <row r="196" spans="1:244" s="46" customFormat="1" x14ac:dyDescent="0.2">
      <c r="A196" s="50"/>
      <c r="B196" s="50"/>
      <c r="D196" s="64"/>
      <c r="E196" s="64"/>
      <c r="F196" s="64"/>
      <c r="G196" s="64"/>
      <c r="H196" s="64"/>
      <c r="I196" s="64"/>
    </row>
    <row r="197" spans="1:244" s="43" customFormat="1" ht="12" customHeight="1" x14ac:dyDescent="0.2">
      <c r="A197" s="47" t="s">
        <v>584</v>
      </c>
      <c r="B197" s="47"/>
      <c r="D197" s="49"/>
      <c r="E197" s="49"/>
      <c r="F197" s="49"/>
      <c r="G197" s="49"/>
      <c r="H197" s="49"/>
      <c r="I197" s="49"/>
    </row>
    <row r="198" spans="1:244" s="43" customFormat="1" ht="12" customHeight="1" x14ac:dyDescent="0.2">
      <c r="A198" s="47" t="s">
        <v>226</v>
      </c>
      <c r="B198" s="47"/>
      <c r="D198" s="49"/>
      <c r="E198" s="49"/>
      <c r="F198" s="49"/>
      <c r="G198" s="49"/>
      <c r="H198" s="49"/>
      <c r="I198" s="49"/>
    </row>
    <row r="199" spans="1:244" s="43" customFormat="1" x14ac:dyDescent="0.2">
      <c r="A199" s="50" t="s">
        <v>50</v>
      </c>
      <c r="B199" s="50"/>
      <c r="D199" s="49"/>
      <c r="E199" s="49"/>
      <c r="F199" s="49"/>
      <c r="G199" s="49"/>
      <c r="H199" s="49"/>
      <c r="I199" s="49"/>
    </row>
    <row r="200" spans="1:244" ht="12.45" customHeight="1" x14ac:dyDescent="0.2">
      <c r="A200" s="51" t="s">
        <v>322</v>
      </c>
      <c r="B200" s="51" t="s">
        <v>322</v>
      </c>
      <c r="C200" s="52" t="s">
        <v>388</v>
      </c>
      <c r="D200" s="2">
        <v>0</v>
      </c>
      <c r="E200" s="2"/>
      <c r="F200" s="2">
        <f>SUM(D200:E200)</f>
        <v>0</v>
      </c>
      <c r="G200" s="2">
        <v>846958</v>
      </c>
      <c r="H200" s="2">
        <v>750000</v>
      </c>
      <c r="I200" s="4" t="s">
        <v>312</v>
      </c>
    </row>
    <row r="201" spans="1:244" s="46" customFormat="1" x14ac:dyDescent="0.2">
      <c r="A201" s="61"/>
      <c r="B201" s="61"/>
      <c r="C201" s="62" t="s">
        <v>62</v>
      </c>
      <c r="D201" s="63">
        <f t="shared" ref="D201:H201" si="31">SUM(D200:D200)</f>
        <v>0</v>
      </c>
      <c r="E201" s="63">
        <f t="shared" si="31"/>
        <v>0</v>
      </c>
      <c r="F201" s="63">
        <f t="shared" si="31"/>
        <v>0</v>
      </c>
      <c r="G201" s="63">
        <f t="shared" si="31"/>
        <v>846958</v>
      </c>
      <c r="H201" s="63">
        <f t="shared" si="31"/>
        <v>750000</v>
      </c>
      <c r="I201" s="64"/>
    </row>
    <row r="202" spans="1:244" s="46" customFormat="1" x14ac:dyDescent="0.2">
      <c r="A202" s="50"/>
      <c r="B202" s="50"/>
      <c r="D202" s="64"/>
      <c r="E202" s="64"/>
      <c r="F202" s="64"/>
      <c r="G202" s="64"/>
      <c r="H202" s="64"/>
      <c r="I202" s="64"/>
    </row>
    <row r="203" spans="1:244" s="46" customFormat="1" x14ac:dyDescent="0.2">
      <c r="A203" s="50"/>
      <c r="B203" s="50"/>
      <c r="D203" s="64"/>
      <c r="E203" s="64"/>
      <c r="F203" s="64"/>
      <c r="G203" s="64"/>
      <c r="H203" s="64"/>
      <c r="I203" s="64"/>
    </row>
    <row r="204" spans="1:244" s="46" customFormat="1" ht="11.25" customHeight="1" x14ac:dyDescent="0.2">
      <c r="A204" s="47" t="s">
        <v>230</v>
      </c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  <c r="GD204" s="47"/>
      <c r="GE204" s="47"/>
      <c r="GF204" s="47"/>
      <c r="GG204" s="47"/>
      <c r="GH204" s="47"/>
      <c r="GI204" s="47"/>
      <c r="GJ204" s="47"/>
      <c r="GK204" s="47"/>
      <c r="GL204" s="47"/>
      <c r="GM204" s="47"/>
      <c r="GN204" s="47"/>
      <c r="GO204" s="47"/>
      <c r="GP204" s="47"/>
      <c r="GQ204" s="47"/>
      <c r="GR204" s="47"/>
      <c r="GS204" s="47"/>
      <c r="GT204" s="47"/>
      <c r="GU204" s="47"/>
      <c r="GV204" s="47"/>
      <c r="GW204" s="47"/>
      <c r="GX204" s="47"/>
      <c r="GY204" s="47"/>
      <c r="GZ204" s="47"/>
      <c r="HA204" s="47"/>
      <c r="HB204" s="47"/>
      <c r="HC204" s="47"/>
      <c r="HD204" s="47"/>
      <c r="HE204" s="47"/>
      <c r="HF204" s="47"/>
      <c r="HG204" s="47"/>
      <c r="HH204" s="47"/>
      <c r="HI204" s="47"/>
      <c r="HJ204" s="47"/>
      <c r="HK204" s="47"/>
      <c r="HL204" s="47"/>
      <c r="HM204" s="47"/>
      <c r="HN204" s="47"/>
      <c r="HO204" s="47"/>
      <c r="HP204" s="47"/>
      <c r="HQ204" s="47"/>
      <c r="HR204" s="47"/>
      <c r="HS204" s="47"/>
      <c r="HT204" s="47"/>
      <c r="HU204" s="47"/>
      <c r="HV204" s="47"/>
      <c r="HW204" s="47"/>
      <c r="HX204" s="47"/>
      <c r="HY204" s="47"/>
      <c r="HZ204" s="47"/>
      <c r="IA204" s="47"/>
      <c r="IB204" s="47"/>
      <c r="IC204" s="47"/>
      <c r="ID204" s="47"/>
      <c r="IE204" s="47"/>
      <c r="IF204" s="47"/>
      <c r="IG204" s="47"/>
      <c r="IH204" s="47"/>
      <c r="II204" s="47"/>
      <c r="IJ204" s="47"/>
    </row>
    <row r="205" spans="1:244" ht="12.45" customHeight="1" x14ac:dyDescent="0.2">
      <c r="A205" s="47" t="s">
        <v>226</v>
      </c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  <c r="GD205" s="47"/>
      <c r="GE205" s="47"/>
      <c r="GF205" s="47"/>
      <c r="GG205" s="47"/>
      <c r="GH205" s="47"/>
      <c r="GI205" s="47"/>
      <c r="GJ205" s="47"/>
      <c r="GK205" s="47"/>
      <c r="GL205" s="47"/>
      <c r="GM205" s="47"/>
      <c r="GN205" s="47"/>
      <c r="GO205" s="47"/>
      <c r="GP205" s="47"/>
      <c r="GQ205" s="47"/>
      <c r="GR205" s="47"/>
      <c r="GS205" s="47"/>
      <c r="GT205" s="47"/>
      <c r="GU205" s="47"/>
      <c r="GV205" s="47"/>
      <c r="GW205" s="47"/>
      <c r="GX205" s="47"/>
      <c r="GY205" s="47"/>
      <c r="GZ205" s="47"/>
      <c r="HA205" s="47"/>
      <c r="HB205" s="47"/>
      <c r="HC205" s="47"/>
      <c r="HD205" s="47"/>
      <c r="HE205" s="47"/>
      <c r="HF205" s="47"/>
      <c r="HG205" s="47"/>
      <c r="HH205" s="47"/>
      <c r="HI205" s="47"/>
      <c r="HJ205" s="47"/>
      <c r="HK205" s="47"/>
      <c r="HL205" s="47"/>
      <c r="HM205" s="47"/>
      <c r="HN205" s="47"/>
      <c r="HO205" s="47"/>
      <c r="HP205" s="47"/>
      <c r="HQ205" s="47"/>
      <c r="HR205" s="47"/>
      <c r="HS205" s="47"/>
      <c r="HT205" s="47"/>
      <c r="HU205" s="47"/>
      <c r="HV205" s="47"/>
      <c r="HW205" s="47"/>
      <c r="HX205" s="47"/>
      <c r="HY205" s="47"/>
      <c r="HZ205" s="47"/>
      <c r="IA205" s="47"/>
      <c r="IB205" s="47"/>
      <c r="IC205" s="47"/>
      <c r="ID205" s="47"/>
      <c r="IE205" s="47"/>
      <c r="IF205" s="47"/>
      <c r="IG205" s="47"/>
      <c r="IH205" s="47"/>
      <c r="II205" s="47"/>
      <c r="IJ205" s="47"/>
    </row>
    <row r="206" spans="1:244" s="43" customFormat="1" x14ac:dyDescent="0.2">
      <c r="A206" s="50" t="s">
        <v>50</v>
      </c>
      <c r="B206" s="50"/>
      <c r="D206" s="49"/>
      <c r="E206" s="49"/>
      <c r="F206" s="49"/>
      <c r="G206" s="49"/>
      <c r="H206" s="49"/>
      <c r="I206" s="49"/>
    </row>
    <row r="207" spans="1:244" ht="12" customHeight="1" x14ac:dyDescent="0.2">
      <c r="A207" s="60" t="s">
        <v>626</v>
      </c>
      <c r="B207" s="60" t="s">
        <v>627</v>
      </c>
      <c r="C207" s="52" t="s">
        <v>628</v>
      </c>
      <c r="D207" s="2">
        <v>0</v>
      </c>
      <c r="E207" s="2"/>
      <c r="F207" s="2">
        <f t="shared" ref="F207" si="32">SUM(D207:E207)</f>
        <v>0</v>
      </c>
      <c r="G207" s="2">
        <v>62992</v>
      </c>
      <c r="H207" s="2">
        <v>0</v>
      </c>
      <c r="I207" s="4" t="s">
        <v>311</v>
      </c>
    </row>
    <row r="208" spans="1:244" ht="12" customHeight="1" x14ac:dyDescent="0.2">
      <c r="A208" s="60" t="s">
        <v>215</v>
      </c>
      <c r="B208" s="60" t="s">
        <v>215</v>
      </c>
      <c r="C208" s="52" t="s">
        <v>180</v>
      </c>
      <c r="D208" s="2">
        <v>2000000</v>
      </c>
      <c r="E208" s="2"/>
      <c r="F208" s="2">
        <f t="shared" ref="F208:F221" si="33">SUM(D208:E208)</f>
        <v>2000000</v>
      </c>
      <c r="G208" s="2">
        <v>785817</v>
      </c>
      <c r="H208" s="2">
        <v>2000000</v>
      </c>
      <c r="I208" s="4" t="s">
        <v>311</v>
      </c>
    </row>
    <row r="209" spans="1:9" ht="12" customHeight="1" x14ac:dyDescent="0.2">
      <c r="A209" s="60" t="s">
        <v>215</v>
      </c>
      <c r="B209" s="60"/>
      <c r="C209" s="52" t="s">
        <v>181</v>
      </c>
      <c r="D209" s="2">
        <v>100000</v>
      </c>
      <c r="E209" s="2"/>
      <c r="F209" s="2">
        <f t="shared" si="33"/>
        <v>100000</v>
      </c>
      <c r="G209" s="2">
        <v>2789829</v>
      </c>
      <c r="H209" s="2">
        <v>900000</v>
      </c>
      <c r="I209" s="4" t="s">
        <v>311</v>
      </c>
    </row>
    <row r="210" spans="1:9" ht="12" customHeight="1" x14ac:dyDescent="0.2">
      <c r="A210" s="60" t="s">
        <v>215</v>
      </c>
      <c r="B210" s="60"/>
      <c r="C210" s="52" t="s">
        <v>146</v>
      </c>
      <c r="D210" s="2">
        <v>9969000</v>
      </c>
      <c r="E210" s="2"/>
      <c r="F210" s="2">
        <f t="shared" si="33"/>
        <v>9969000</v>
      </c>
      <c r="G210" s="2">
        <v>9968654</v>
      </c>
      <c r="H210" s="2">
        <v>9969000</v>
      </c>
      <c r="I210" s="4" t="s">
        <v>311</v>
      </c>
    </row>
    <row r="211" spans="1:9" ht="12" customHeight="1" x14ac:dyDescent="0.2">
      <c r="A211" s="60" t="s">
        <v>215</v>
      </c>
      <c r="B211" s="60"/>
      <c r="C211" s="52" t="s">
        <v>454</v>
      </c>
      <c r="D211" s="2">
        <v>150000</v>
      </c>
      <c r="E211" s="2"/>
      <c r="F211" s="2">
        <f t="shared" si="33"/>
        <v>150000</v>
      </c>
      <c r="G211" s="2">
        <v>161284</v>
      </c>
      <c r="H211" s="40">
        <v>300000</v>
      </c>
      <c r="I211" s="4" t="s">
        <v>311</v>
      </c>
    </row>
    <row r="212" spans="1:9" ht="12" customHeight="1" x14ac:dyDescent="0.2">
      <c r="A212" s="60" t="s">
        <v>325</v>
      </c>
      <c r="B212" s="60" t="s">
        <v>325</v>
      </c>
      <c r="C212" s="52" t="s">
        <v>245</v>
      </c>
      <c r="D212" s="2">
        <v>3000000</v>
      </c>
      <c r="E212" s="2"/>
      <c r="F212" s="2">
        <f t="shared" si="33"/>
        <v>3000000</v>
      </c>
      <c r="G212" s="2">
        <v>3755072</v>
      </c>
      <c r="H212" s="2">
        <v>2500000</v>
      </c>
      <c r="I212" s="4" t="s">
        <v>311</v>
      </c>
    </row>
    <row r="213" spans="1:9" ht="12" customHeight="1" x14ac:dyDescent="0.2">
      <c r="A213" s="60" t="s">
        <v>314</v>
      </c>
      <c r="B213" s="60" t="s">
        <v>314</v>
      </c>
      <c r="C213" s="52" t="s">
        <v>521</v>
      </c>
      <c r="D213" s="2">
        <v>4096000</v>
      </c>
      <c r="E213" s="2"/>
      <c r="F213" s="2">
        <f t="shared" si="33"/>
        <v>4096000</v>
      </c>
      <c r="G213" s="2">
        <v>4426860</v>
      </c>
      <c r="H213" s="2">
        <v>3990000</v>
      </c>
      <c r="I213" s="4" t="s">
        <v>311</v>
      </c>
    </row>
    <row r="214" spans="1:9" ht="12" customHeight="1" x14ac:dyDescent="0.2">
      <c r="A214" s="60" t="s">
        <v>492</v>
      </c>
      <c r="B214" s="60" t="s">
        <v>492</v>
      </c>
      <c r="C214" s="52" t="s">
        <v>569</v>
      </c>
      <c r="D214" s="2">
        <v>150031</v>
      </c>
      <c r="E214" s="2"/>
      <c r="F214" s="2">
        <f t="shared" si="33"/>
        <v>150031</v>
      </c>
      <c r="G214" s="2">
        <v>44032</v>
      </c>
      <c r="H214" s="2">
        <v>150000</v>
      </c>
      <c r="I214" s="4" t="s">
        <v>311</v>
      </c>
    </row>
    <row r="215" spans="1:9" ht="12" customHeight="1" x14ac:dyDescent="0.2">
      <c r="A215" s="60" t="s">
        <v>633</v>
      </c>
      <c r="B215" s="60" t="s">
        <v>634</v>
      </c>
      <c r="C215" s="52" t="s">
        <v>635</v>
      </c>
      <c r="D215" s="2">
        <v>0</v>
      </c>
      <c r="E215" s="2"/>
      <c r="F215" s="2">
        <f t="shared" si="33"/>
        <v>0</v>
      </c>
      <c r="G215" s="2">
        <v>71283</v>
      </c>
      <c r="H215" s="2">
        <v>0</v>
      </c>
    </row>
    <row r="216" spans="1:9" ht="12" customHeight="1" x14ac:dyDescent="0.2">
      <c r="A216" s="60" t="s">
        <v>589</v>
      </c>
      <c r="B216" s="60" t="s">
        <v>366</v>
      </c>
      <c r="C216" s="52" t="s">
        <v>454</v>
      </c>
      <c r="D216" s="2">
        <v>0</v>
      </c>
      <c r="E216" s="2">
        <v>1168400</v>
      </c>
      <c r="F216" s="2">
        <f t="shared" si="33"/>
        <v>1168400</v>
      </c>
      <c r="G216" s="2">
        <v>1276231</v>
      </c>
      <c r="H216" s="2">
        <v>0</v>
      </c>
      <c r="I216" s="4" t="s">
        <v>311</v>
      </c>
    </row>
    <row r="217" spans="1:9" ht="12" customHeight="1" x14ac:dyDescent="0.2">
      <c r="A217" s="60" t="s">
        <v>366</v>
      </c>
      <c r="B217" s="60" t="s">
        <v>366</v>
      </c>
      <c r="C217" s="52" t="s">
        <v>297</v>
      </c>
      <c r="D217" s="2">
        <v>15000</v>
      </c>
      <c r="E217" s="2"/>
      <c r="F217" s="2">
        <f t="shared" si="33"/>
        <v>15000</v>
      </c>
      <c r="G217" s="2">
        <v>8458</v>
      </c>
      <c r="H217" s="2">
        <v>15000</v>
      </c>
      <c r="I217" s="4" t="s">
        <v>311</v>
      </c>
    </row>
    <row r="218" spans="1:9" ht="12" customHeight="1" x14ac:dyDescent="0.2">
      <c r="A218" s="60" t="s">
        <v>590</v>
      </c>
      <c r="B218" s="60" t="s">
        <v>590</v>
      </c>
      <c r="C218" s="52" t="s">
        <v>33</v>
      </c>
      <c r="D218" s="2">
        <v>0</v>
      </c>
      <c r="E218" s="2"/>
      <c r="F218" s="2">
        <f t="shared" si="33"/>
        <v>0</v>
      </c>
      <c r="G218" s="2">
        <v>160000</v>
      </c>
      <c r="H218" s="2"/>
      <c r="I218" s="4" t="s">
        <v>311</v>
      </c>
    </row>
    <row r="219" spans="1:9" ht="12" customHeight="1" x14ac:dyDescent="0.2">
      <c r="A219" s="60" t="s">
        <v>455</v>
      </c>
      <c r="B219" s="60" t="s">
        <v>565</v>
      </c>
      <c r="C219" s="52" t="s">
        <v>550</v>
      </c>
      <c r="D219" s="2">
        <v>50000</v>
      </c>
      <c r="E219" s="2"/>
      <c r="F219" s="2">
        <f t="shared" si="33"/>
        <v>50000</v>
      </c>
      <c r="G219" s="2">
        <v>0</v>
      </c>
      <c r="H219" s="2"/>
      <c r="I219" s="4" t="s">
        <v>311</v>
      </c>
    </row>
    <row r="220" spans="1:9" ht="12" customHeight="1" x14ac:dyDescent="0.2">
      <c r="A220" s="60" t="s">
        <v>455</v>
      </c>
      <c r="B220" s="60"/>
      <c r="C220" s="52" t="s">
        <v>655</v>
      </c>
      <c r="D220" s="2"/>
      <c r="E220" s="2"/>
      <c r="F220" s="2"/>
      <c r="G220" s="2">
        <v>0</v>
      </c>
      <c r="H220" s="2">
        <v>3500000</v>
      </c>
    </row>
    <row r="221" spans="1:9" ht="11.4" customHeight="1" x14ac:dyDescent="0.2">
      <c r="A221" s="51" t="s">
        <v>326</v>
      </c>
      <c r="B221" s="51" t="s">
        <v>326</v>
      </c>
      <c r="C221" s="52" t="s">
        <v>660</v>
      </c>
      <c r="D221" s="2">
        <v>198820068</v>
      </c>
      <c r="E221" s="2"/>
      <c r="F221" s="2">
        <f t="shared" si="33"/>
        <v>198820068</v>
      </c>
      <c r="G221" s="2">
        <v>198820068</v>
      </c>
      <c r="H221" s="2">
        <v>77582917</v>
      </c>
      <c r="I221" s="4" t="s">
        <v>312</v>
      </c>
    </row>
    <row r="222" spans="1:9" s="46" customFormat="1" x14ac:dyDescent="0.2">
      <c r="A222" s="61"/>
      <c r="B222" s="61"/>
      <c r="C222" s="62" t="s">
        <v>62</v>
      </c>
      <c r="D222" s="63">
        <f>SUM(D207:D221)</f>
        <v>218350099</v>
      </c>
      <c r="E222" s="63">
        <f>SUM(E207:E221)</f>
        <v>1168400</v>
      </c>
      <c r="F222" s="63">
        <f>SUM(F207:F221)</f>
        <v>219518499</v>
      </c>
      <c r="G222" s="63">
        <f>SUM(G207:G221)</f>
        <v>222330580</v>
      </c>
      <c r="H222" s="63">
        <f>SUM(H207:H221)</f>
        <v>100906917</v>
      </c>
      <c r="I222" s="64"/>
    </row>
    <row r="223" spans="1:9" s="46" customFormat="1" x14ac:dyDescent="0.2">
      <c r="A223" s="50"/>
      <c r="B223" s="50"/>
      <c r="D223" s="64"/>
      <c r="E223" s="64"/>
      <c r="F223" s="64"/>
      <c r="G223" s="64"/>
      <c r="H223" s="64"/>
      <c r="I223" s="64"/>
    </row>
    <row r="224" spans="1:9" s="46" customFormat="1" x14ac:dyDescent="0.2">
      <c r="A224" s="50"/>
      <c r="B224" s="50"/>
      <c r="D224" s="64"/>
      <c r="E224" s="64"/>
      <c r="F224" s="64"/>
      <c r="G224" s="64"/>
      <c r="H224" s="64"/>
      <c r="I224" s="64"/>
    </row>
    <row r="225" spans="1:244" s="46" customFormat="1" ht="11.25" customHeight="1" x14ac:dyDescent="0.2">
      <c r="A225" s="47" t="s">
        <v>230</v>
      </c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  <c r="AC225" s="47"/>
      <c r="AD225" s="47"/>
      <c r="AE225" s="47"/>
      <c r="AF225" s="47"/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  <c r="BE225" s="47"/>
      <c r="BF225" s="47"/>
      <c r="BG225" s="47"/>
      <c r="BH225" s="47"/>
      <c r="BI225" s="47"/>
      <c r="BJ225" s="47"/>
      <c r="BK225" s="47"/>
      <c r="BL225" s="47"/>
      <c r="BM225" s="47"/>
      <c r="BN225" s="47"/>
      <c r="BO225" s="47"/>
      <c r="BP225" s="47"/>
      <c r="BQ225" s="47"/>
      <c r="BR225" s="47"/>
      <c r="BS225" s="47"/>
      <c r="BT225" s="47"/>
      <c r="BU225" s="47"/>
      <c r="BV225" s="47"/>
      <c r="BW225" s="47"/>
      <c r="BX225" s="47"/>
      <c r="BY225" s="47"/>
      <c r="BZ225" s="47"/>
      <c r="CA225" s="47"/>
      <c r="CB225" s="47"/>
      <c r="CC225" s="47"/>
      <c r="CD225" s="47"/>
      <c r="CE225" s="47"/>
      <c r="CF225" s="47"/>
      <c r="CG225" s="47"/>
      <c r="CH225" s="47"/>
      <c r="CI225" s="47"/>
      <c r="CJ225" s="47"/>
      <c r="CK225" s="47"/>
      <c r="CL225" s="47"/>
      <c r="CM225" s="47"/>
      <c r="CN225" s="47"/>
      <c r="CO225" s="47"/>
      <c r="CP225" s="47"/>
      <c r="CQ225" s="47"/>
      <c r="CR225" s="47"/>
      <c r="CS225" s="47"/>
      <c r="CT225" s="47"/>
      <c r="CU225" s="47"/>
      <c r="CV225" s="47"/>
      <c r="CW225" s="47"/>
      <c r="CX225" s="47"/>
      <c r="CY225" s="47"/>
      <c r="CZ225" s="47"/>
      <c r="DA225" s="47"/>
      <c r="DB225" s="47"/>
      <c r="DC225" s="47"/>
      <c r="DD225" s="47"/>
      <c r="DE225" s="47"/>
      <c r="DF225" s="47"/>
      <c r="DG225" s="47"/>
      <c r="DH225" s="47"/>
      <c r="DI225" s="47"/>
      <c r="DJ225" s="47"/>
      <c r="DK225" s="47"/>
      <c r="DL225" s="47"/>
      <c r="DM225" s="47"/>
      <c r="DN225" s="47"/>
      <c r="DO225" s="47"/>
      <c r="DP225" s="47"/>
      <c r="DQ225" s="47"/>
      <c r="DR225" s="47"/>
      <c r="DS225" s="47"/>
      <c r="DT225" s="47"/>
      <c r="DU225" s="47"/>
      <c r="DV225" s="47"/>
      <c r="DW225" s="47"/>
      <c r="DX225" s="47"/>
      <c r="DY225" s="47"/>
      <c r="DZ225" s="47"/>
      <c r="EA225" s="47"/>
      <c r="EB225" s="47"/>
      <c r="EC225" s="47"/>
      <c r="ED225" s="47"/>
      <c r="EE225" s="47"/>
      <c r="EF225" s="47"/>
      <c r="EG225" s="47"/>
      <c r="EH225" s="47"/>
      <c r="EI225" s="47"/>
      <c r="EJ225" s="47"/>
      <c r="EK225" s="47"/>
      <c r="EL225" s="47"/>
      <c r="EM225" s="47"/>
      <c r="EN225" s="47"/>
      <c r="EO225" s="47"/>
      <c r="EP225" s="47"/>
      <c r="EQ225" s="47"/>
      <c r="ER225" s="47"/>
      <c r="ES225" s="47"/>
      <c r="ET225" s="47"/>
      <c r="EU225" s="47"/>
      <c r="EV225" s="47"/>
      <c r="EW225" s="47"/>
      <c r="EX225" s="47"/>
      <c r="EY225" s="47"/>
      <c r="EZ225" s="47"/>
      <c r="FA225" s="47"/>
      <c r="FB225" s="47"/>
      <c r="FC225" s="47"/>
      <c r="FD225" s="47"/>
      <c r="FE225" s="47"/>
      <c r="FF225" s="47"/>
      <c r="FG225" s="47"/>
      <c r="FH225" s="47"/>
      <c r="FI225" s="47"/>
      <c r="FJ225" s="47"/>
      <c r="FK225" s="47"/>
      <c r="FL225" s="47"/>
      <c r="FM225" s="47"/>
      <c r="FN225" s="47"/>
      <c r="FO225" s="47"/>
      <c r="FP225" s="47"/>
      <c r="FQ225" s="47"/>
      <c r="FR225" s="47"/>
      <c r="FS225" s="47"/>
      <c r="FT225" s="47"/>
      <c r="FU225" s="47"/>
      <c r="FV225" s="47"/>
      <c r="FW225" s="47"/>
      <c r="FX225" s="47"/>
      <c r="FY225" s="47"/>
      <c r="FZ225" s="47"/>
      <c r="GA225" s="47"/>
      <c r="GB225" s="47"/>
      <c r="GC225" s="47"/>
      <c r="GD225" s="47"/>
      <c r="GE225" s="47"/>
      <c r="GF225" s="47"/>
      <c r="GG225" s="47"/>
      <c r="GH225" s="47"/>
      <c r="GI225" s="47"/>
      <c r="GJ225" s="47"/>
      <c r="GK225" s="47"/>
      <c r="GL225" s="47"/>
      <c r="GM225" s="47"/>
      <c r="GN225" s="47"/>
      <c r="GO225" s="47"/>
      <c r="GP225" s="47"/>
      <c r="GQ225" s="47"/>
      <c r="GR225" s="47"/>
      <c r="GS225" s="47"/>
      <c r="GT225" s="47"/>
      <c r="GU225" s="47"/>
      <c r="GV225" s="47"/>
      <c r="GW225" s="47"/>
      <c r="GX225" s="47"/>
      <c r="GY225" s="47"/>
      <c r="GZ225" s="47"/>
      <c r="HA225" s="47"/>
      <c r="HB225" s="47"/>
      <c r="HC225" s="47"/>
      <c r="HD225" s="47"/>
      <c r="HE225" s="47"/>
      <c r="HF225" s="47"/>
      <c r="HG225" s="47"/>
      <c r="HH225" s="47"/>
      <c r="HI225" s="47"/>
      <c r="HJ225" s="47"/>
      <c r="HK225" s="47"/>
      <c r="HL225" s="47"/>
      <c r="HM225" s="47"/>
      <c r="HN225" s="47"/>
      <c r="HO225" s="47"/>
      <c r="HP225" s="47"/>
      <c r="HQ225" s="47"/>
      <c r="HR225" s="47"/>
      <c r="HS225" s="47"/>
      <c r="HT225" s="47"/>
      <c r="HU225" s="47"/>
      <c r="HV225" s="47"/>
      <c r="HW225" s="47"/>
      <c r="HX225" s="47"/>
      <c r="HY225" s="47"/>
      <c r="HZ225" s="47"/>
      <c r="IA225" s="47"/>
      <c r="IB225" s="47"/>
      <c r="IC225" s="47"/>
      <c r="ID225" s="47"/>
      <c r="IE225" s="47"/>
      <c r="IF225" s="47"/>
      <c r="IG225" s="47"/>
      <c r="IH225" s="47"/>
      <c r="II225" s="47"/>
      <c r="IJ225" s="47"/>
    </row>
    <row r="226" spans="1:244" ht="12.45" customHeight="1" x14ac:dyDescent="0.2">
      <c r="A226" s="47" t="s">
        <v>226</v>
      </c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  <c r="BE226" s="47"/>
      <c r="BF226" s="47"/>
      <c r="BG226" s="47"/>
      <c r="BH226" s="47"/>
      <c r="BI226" s="47"/>
      <c r="BJ226" s="47"/>
      <c r="BK226" s="47"/>
      <c r="BL226" s="47"/>
      <c r="BM226" s="47"/>
      <c r="BN226" s="47"/>
      <c r="BO226" s="47"/>
      <c r="BP226" s="47"/>
      <c r="BQ226" s="47"/>
      <c r="BR226" s="47"/>
      <c r="BS226" s="47"/>
      <c r="BT226" s="47"/>
      <c r="BU226" s="47"/>
      <c r="BV226" s="47"/>
      <c r="BW226" s="47"/>
      <c r="BX226" s="47"/>
      <c r="BY226" s="47"/>
      <c r="BZ226" s="47"/>
      <c r="CA226" s="47"/>
      <c r="CB226" s="47"/>
      <c r="CC226" s="47"/>
      <c r="CD226" s="47"/>
      <c r="CE226" s="47"/>
      <c r="CF226" s="47"/>
      <c r="CG226" s="47"/>
      <c r="CH226" s="47"/>
      <c r="CI226" s="47"/>
      <c r="CJ226" s="47"/>
      <c r="CK226" s="47"/>
      <c r="CL226" s="47"/>
      <c r="CM226" s="47"/>
      <c r="CN226" s="47"/>
      <c r="CO226" s="47"/>
      <c r="CP226" s="47"/>
      <c r="CQ226" s="47"/>
      <c r="CR226" s="47"/>
      <c r="CS226" s="47"/>
      <c r="CT226" s="47"/>
      <c r="CU226" s="47"/>
      <c r="CV226" s="47"/>
      <c r="CW226" s="47"/>
      <c r="CX226" s="47"/>
      <c r="CY226" s="47"/>
      <c r="CZ226" s="47"/>
      <c r="DA226" s="47"/>
      <c r="DB226" s="47"/>
      <c r="DC226" s="47"/>
      <c r="DD226" s="47"/>
      <c r="DE226" s="47"/>
      <c r="DF226" s="47"/>
      <c r="DG226" s="47"/>
      <c r="DH226" s="47"/>
      <c r="DI226" s="47"/>
      <c r="DJ226" s="47"/>
      <c r="DK226" s="47"/>
      <c r="DL226" s="47"/>
      <c r="DM226" s="47"/>
      <c r="DN226" s="47"/>
      <c r="DO226" s="47"/>
      <c r="DP226" s="47"/>
      <c r="DQ226" s="47"/>
      <c r="DR226" s="47"/>
      <c r="DS226" s="47"/>
      <c r="DT226" s="47"/>
      <c r="DU226" s="47"/>
      <c r="DV226" s="47"/>
      <c r="DW226" s="47"/>
      <c r="DX226" s="47"/>
      <c r="DY226" s="47"/>
      <c r="DZ226" s="47"/>
      <c r="EA226" s="47"/>
      <c r="EB226" s="47"/>
      <c r="EC226" s="47"/>
      <c r="ED226" s="47"/>
      <c r="EE226" s="47"/>
      <c r="EF226" s="47"/>
      <c r="EG226" s="47"/>
      <c r="EH226" s="47"/>
      <c r="EI226" s="47"/>
      <c r="EJ226" s="47"/>
      <c r="EK226" s="47"/>
      <c r="EL226" s="47"/>
      <c r="EM226" s="47"/>
      <c r="EN226" s="47"/>
      <c r="EO226" s="47"/>
      <c r="EP226" s="47"/>
      <c r="EQ226" s="47"/>
      <c r="ER226" s="47"/>
      <c r="ES226" s="47"/>
      <c r="ET226" s="47"/>
      <c r="EU226" s="47"/>
      <c r="EV226" s="47"/>
      <c r="EW226" s="47"/>
      <c r="EX226" s="47"/>
      <c r="EY226" s="47"/>
      <c r="EZ226" s="47"/>
      <c r="FA226" s="47"/>
      <c r="FB226" s="47"/>
      <c r="FC226" s="47"/>
      <c r="FD226" s="47"/>
      <c r="FE226" s="47"/>
      <c r="FF226" s="47"/>
      <c r="FG226" s="47"/>
      <c r="FH226" s="47"/>
      <c r="FI226" s="47"/>
      <c r="FJ226" s="47"/>
      <c r="FK226" s="47"/>
      <c r="FL226" s="47"/>
      <c r="FM226" s="47"/>
      <c r="FN226" s="47"/>
      <c r="FO226" s="47"/>
      <c r="FP226" s="47"/>
      <c r="FQ226" s="47"/>
      <c r="FR226" s="47"/>
      <c r="FS226" s="47"/>
      <c r="FT226" s="47"/>
      <c r="FU226" s="47"/>
      <c r="FV226" s="47"/>
      <c r="FW226" s="47"/>
      <c r="FX226" s="47"/>
      <c r="FY226" s="47"/>
      <c r="FZ226" s="47"/>
      <c r="GA226" s="47"/>
      <c r="GB226" s="47"/>
      <c r="GC226" s="47"/>
      <c r="GD226" s="47"/>
      <c r="GE226" s="47"/>
      <c r="GF226" s="47"/>
      <c r="GG226" s="47"/>
      <c r="GH226" s="47"/>
      <c r="GI226" s="47"/>
      <c r="GJ226" s="47"/>
      <c r="GK226" s="47"/>
      <c r="GL226" s="47"/>
      <c r="GM226" s="47"/>
      <c r="GN226" s="47"/>
      <c r="GO226" s="47"/>
      <c r="GP226" s="47"/>
      <c r="GQ226" s="47"/>
      <c r="GR226" s="47"/>
      <c r="GS226" s="47"/>
      <c r="GT226" s="47"/>
      <c r="GU226" s="47"/>
      <c r="GV226" s="47"/>
      <c r="GW226" s="47"/>
      <c r="GX226" s="47"/>
      <c r="GY226" s="47"/>
      <c r="GZ226" s="47"/>
      <c r="HA226" s="47"/>
      <c r="HB226" s="47"/>
      <c r="HC226" s="47"/>
      <c r="HD226" s="47"/>
      <c r="HE226" s="47"/>
      <c r="HF226" s="47"/>
      <c r="HG226" s="47"/>
      <c r="HH226" s="47"/>
      <c r="HI226" s="47"/>
      <c r="HJ226" s="47"/>
      <c r="HK226" s="47"/>
      <c r="HL226" s="47"/>
      <c r="HM226" s="47"/>
      <c r="HN226" s="47"/>
      <c r="HO226" s="47"/>
      <c r="HP226" s="47"/>
      <c r="HQ226" s="47"/>
      <c r="HR226" s="47"/>
      <c r="HS226" s="47"/>
      <c r="HT226" s="47"/>
      <c r="HU226" s="47"/>
      <c r="HV226" s="47"/>
      <c r="HW226" s="47"/>
      <c r="HX226" s="47"/>
      <c r="HY226" s="47"/>
      <c r="HZ226" s="47"/>
      <c r="IA226" s="47"/>
      <c r="IB226" s="47"/>
      <c r="IC226" s="47"/>
      <c r="ID226" s="47"/>
      <c r="IE226" s="47"/>
      <c r="IF226" s="47"/>
      <c r="IG226" s="47"/>
      <c r="IH226" s="47"/>
      <c r="II226" s="47"/>
      <c r="IJ226" s="47"/>
    </row>
    <row r="227" spans="1:244" s="46" customFormat="1" ht="12" customHeight="1" x14ac:dyDescent="0.2">
      <c r="A227" s="50" t="s">
        <v>52</v>
      </c>
      <c r="B227" s="50"/>
      <c r="D227" s="64"/>
      <c r="E227" s="64"/>
      <c r="F227" s="64"/>
      <c r="G227" s="64"/>
      <c r="H227" s="64"/>
      <c r="I227" s="64"/>
    </row>
    <row r="228" spans="1:244" ht="11.1" customHeight="1" x14ac:dyDescent="0.2">
      <c r="A228" s="51" t="s">
        <v>367</v>
      </c>
      <c r="B228" s="51" t="s">
        <v>321</v>
      </c>
      <c r="C228" s="72" t="s">
        <v>272</v>
      </c>
      <c r="D228" s="2">
        <v>73923000</v>
      </c>
      <c r="E228" s="2"/>
      <c r="F228" s="2">
        <f>SUM(D228:E228)</f>
        <v>73923000</v>
      </c>
      <c r="G228" s="2">
        <v>73923000</v>
      </c>
      <c r="H228" s="2">
        <v>90000000</v>
      </c>
      <c r="I228" s="4" t="s">
        <v>312</v>
      </c>
    </row>
    <row r="229" spans="1:244" ht="12" customHeight="1" x14ac:dyDescent="0.2">
      <c r="A229" s="51" t="s">
        <v>321</v>
      </c>
      <c r="B229" s="51"/>
      <c r="C229" s="52" t="s">
        <v>168</v>
      </c>
      <c r="D229" s="2">
        <v>1476000</v>
      </c>
      <c r="E229" s="2"/>
      <c r="F229" s="2">
        <f t="shared" ref="F229" si="34">SUM(D229:E229)</f>
        <v>1476000</v>
      </c>
      <c r="G229" s="2">
        <v>1402968</v>
      </c>
      <c r="H229" s="2">
        <v>1500000</v>
      </c>
      <c r="I229" s="73" t="s">
        <v>311</v>
      </c>
    </row>
    <row r="230" spans="1:244" ht="12" customHeight="1" x14ac:dyDescent="0.2">
      <c r="A230" s="51" t="s">
        <v>362</v>
      </c>
      <c r="B230" s="51"/>
      <c r="C230" s="52" t="s">
        <v>467</v>
      </c>
      <c r="D230" s="2">
        <v>150000</v>
      </c>
      <c r="E230" s="2"/>
      <c r="F230" s="2">
        <f t="shared" ref="F230" si="35">SUM(D230:E230)</f>
        <v>150000</v>
      </c>
      <c r="G230" s="2">
        <v>152880</v>
      </c>
      <c r="H230" s="2">
        <v>200000</v>
      </c>
      <c r="I230" s="73" t="s">
        <v>311</v>
      </c>
    </row>
    <row r="231" spans="1:244" ht="11.1" customHeight="1" x14ac:dyDescent="0.2">
      <c r="A231" s="51" t="s">
        <v>321</v>
      </c>
      <c r="B231" s="51"/>
      <c r="C231" s="72" t="s">
        <v>395</v>
      </c>
      <c r="D231" s="2">
        <v>0</v>
      </c>
      <c r="E231" s="2">
        <v>12373700</v>
      </c>
      <c r="F231" s="2">
        <f t="shared" ref="F231:F302" si="36">SUM(D231:E231)</f>
        <v>12373700</v>
      </c>
      <c r="G231" s="2">
        <v>12373700</v>
      </c>
      <c r="H231" s="2">
        <v>0</v>
      </c>
      <c r="I231" s="4" t="s">
        <v>312</v>
      </c>
    </row>
    <row r="232" spans="1:244" ht="11.1" customHeight="1" x14ac:dyDescent="0.2">
      <c r="A232" s="51" t="s">
        <v>211</v>
      </c>
      <c r="B232" s="51" t="s">
        <v>211</v>
      </c>
      <c r="C232" s="72" t="s">
        <v>661</v>
      </c>
      <c r="D232" s="2">
        <v>0</v>
      </c>
      <c r="E232" s="2"/>
      <c r="F232" s="2">
        <f t="shared" si="36"/>
        <v>0</v>
      </c>
      <c r="G232" s="2">
        <v>0</v>
      </c>
      <c r="H232" s="40"/>
      <c r="I232" s="4" t="s">
        <v>312</v>
      </c>
    </row>
    <row r="233" spans="1:244" ht="11.1" customHeight="1" x14ac:dyDescent="0.2">
      <c r="A233" s="51" t="s">
        <v>211</v>
      </c>
      <c r="B233" s="51"/>
      <c r="C233" s="72" t="s">
        <v>144</v>
      </c>
      <c r="D233" s="2">
        <v>0</v>
      </c>
      <c r="E233" s="2"/>
      <c r="F233" s="2">
        <f t="shared" si="36"/>
        <v>0</v>
      </c>
      <c r="G233" s="2">
        <v>0</v>
      </c>
      <c r="H233" s="40"/>
      <c r="I233" s="4" t="s">
        <v>312</v>
      </c>
    </row>
    <row r="234" spans="1:244" s="4" customFormat="1" ht="11.1" customHeight="1" x14ac:dyDescent="0.2">
      <c r="A234" s="51" t="s">
        <v>211</v>
      </c>
      <c r="B234" s="51" t="s">
        <v>211</v>
      </c>
      <c r="C234" s="65" t="s">
        <v>359</v>
      </c>
      <c r="D234" s="2">
        <v>2340000</v>
      </c>
      <c r="E234" s="2">
        <v>-287000</v>
      </c>
      <c r="F234" s="2">
        <f t="shared" si="36"/>
        <v>2053000</v>
      </c>
      <c r="G234" s="2">
        <v>2052632</v>
      </c>
      <c r="H234" s="2">
        <v>2756000</v>
      </c>
      <c r="I234" s="4" t="s">
        <v>312</v>
      </c>
    </row>
    <row r="235" spans="1:244" s="4" customFormat="1" ht="11.1" customHeight="1" x14ac:dyDescent="0.2">
      <c r="A235" s="51" t="s">
        <v>211</v>
      </c>
      <c r="B235" s="51"/>
      <c r="C235" s="65" t="s">
        <v>530</v>
      </c>
      <c r="D235" s="2">
        <v>3079000</v>
      </c>
      <c r="E235" s="2">
        <v>-165000</v>
      </c>
      <c r="F235" s="2">
        <f t="shared" si="36"/>
        <v>2914000</v>
      </c>
      <c r="G235" s="2">
        <v>2913523</v>
      </c>
      <c r="H235" s="2">
        <v>210000</v>
      </c>
      <c r="I235" s="4" t="s">
        <v>312</v>
      </c>
    </row>
    <row r="236" spans="1:244" s="4" customFormat="1" ht="11.1" customHeight="1" x14ac:dyDescent="0.2">
      <c r="A236" s="51" t="s">
        <v>211</v>
      </c>
      <c r="B236" s="51"/>
      <c r="C236" s="65" t="s">
        <v>531</v>
      </c>
      <c r="D236" s="2">
        <v>110000</v>
      </c>
      <c r="E236" s="2">
        <v>-6000</v>
      </c>
      <c r="F236" s="2">
        <f t="shared" si="36"/>
        <v>104000</v>
      </c>
      <c r="G236" s="2">
        <v>103634</v>
      </c>
      <c r="H236" s="2">
        <v>10000</v>
      </c>
      <c r="I236" s="4" t="s">
        <v>312</v>
      </c>
    </row>
    <row r="237" spans="1:244" s="4" customFormat="1" ht="11.1" customHeight="1" x14ac:dyDescent="0.2">
      <c r="A237" s="51" t="s">
        <v>509</v>
      </c>
      <c r="B237" s="51" t="s">
        <v>509</v>
      </c>
      <c r="C237" s="65" t="s">
        <v>510</v>
      </c>
      <c r="D237" s="2">
        <v>0</v>
      </c>
      <c r="E237" s="2">
        <v>480000</v>
      </c>
      <c r="F237" s="2">
        <f t="shared" si="36"/>
        <v>480000</v>
      </c>
      <c r="G237" s="2">
        <v>480000</v>
      </c>
      <c r="H237" s="2">
        <v>0</v>
      </c>
    </row>
    <row r="238" spans="1:244" s="4" customFormat="1" ht="11.1" customHeight="1" x14ac:dyDescent="0.2">
      <c r="A238" s="51" t="s">
        <v>270</v>
      </c>
      <c r="B238" s="51" t="s">
        <v>270</v>
      </c>
      <c r="C238" s="65" t="s">
        <v>437</v>
      </c>
      <c r="D238" s="2">
        <v>227000</v>
      </c>
      <c r="E238" s="2"/>
      <c r="F238" s="2">
        <f t="shared" si="36"/>
        <v>227000</v>
      </c>
      <c r="G238" s="2">
        <v>225824</v>
      </c>
      <c r="H238" s="2">
        <v>99000</v>
      </c>
      <c r="I238" s="4" t="s">
        <v>312</v>
      </c>
    </row>
    <row r="239" spans="1:244" s="4" customFormat="1" ht="11.1" customHeight="1" x14ac:dyDescent="0.2">
      <c r="A239" s="42"/>
      <c r="B239" s="42"/>
      <c r="C239" s="74"/>
    </row>
    <row r="240" spans="1:244" s="4" customFormat="1" ht="11.1" customHeight="1" x14ac:dyDescent="0.2">
      <c r="A240" s="42"/>
      <c r="B240" s="42"/>
      <c r="C240" s="74"/>
    </row>
    <row r="241" spans="1:244" s="4" customFormat="1" ht="11.1" customHeight="1" x14ac:dyDescent="0.2">
      <c r="A241" s="42"/>
      <c r="B241" s="42"/>
      <c r="C241" s="74"/>
    </row>
    <row r="242" spans="1:244" s="4" customFormat="1" ht="11.1" customHeight="1" x14ac:dyDescent="0.2">
      <c r="A242" s="42"/>
      <c r="B242" s="42"/>
      <c r="C242" s="74"/>
    </row>
    <row r="243" spans="1:244" s="4" customFormat="1" ht="11.1" customHeight="1" x14ac:dyDescent="0.2">
      <c r="A243" s="42"/>
      <c r="B243" s="42"/>
      <c r="C243" s="74"/>
    </row>
    <row r="244" spans="1:244" s="4" customFormat="1" ht="11.1" customHeight="1" x14ac:dyDescent="0.2">
      <c r="A244" s="42"/>
      <c r="B244" s="42"/>
      <c r="C244" s="74"/>
    </row>
    <row r="245" spans="1:244" s="4" customFormat="1" ht="11.1" customHeight="1" x14ac:dyDescent="0.2">
      <c r="A245" s="42"/>
      <c r="B245" s="42"/>
      <c r="C245" s="74"/>
    </row>
    <row r="246" spans="1:244" s="4" customFormat="1" ht="11.1" customHeight="1" x14ac:dyDescent="0.2">
      <c r="A246" s="42"/>
      <c r="B246" s="42"/>
      <c r="C246" s="74"/>
    </row>
    <row r="247" spans="1:244" s="4" customFormat="1" ht="11.1" customHeight="1" x14ac:dyDescent="0.2">
      <c r="A247" s="42"/>
      <c r="B247" s="42"/>
      <c r="C247" s="74"/>
    </row>
    <row r="248" spans="1:244" s="4" customFormat="1" ht="11.1" customHeight="1" x14ac:dyDescent="0.2">
      <c r="A248" s="42"/>
      <c r="B248" s="42"/>
      <c r="C248" s="74"/>
    </row>
    <row r="249" spans="1:244" s="43" customFormat="1" ht="30.75" customHeight="1" x14ac:dyDescent="0.2">
      <c r="A249" s="47"/>
      <c r="B249" s="47"/>
      <c r="D249" s="12" t="s">
        <v>554</v>
      </c>
      <c r="E249" s="12" t="s">
        <v>555</v>
      </c>
      <c r="F249" s="12" t="s">
        <v>556</v>
      </c>
      <c r="G249" s="12" t="s">
        <v>651</v>
      </c>
      <c r="H249" s="12" t="s">
        <v>652</v>
      </c>
      <c r="I249" s="48"/>
    </row>
    <row r="250" spans="1:244" s="46" customFormat="1" ht="11.25" customHeight="1" x14ac:dyDescent="0.2">
      <c r="A250" s="47" t="s">
        <v>230</v>
      </c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  <c r="AC250" s="47"/>
      <c r="AD250" s="47"/>
      <c r="AE250" s="47"/>
      <c r="AF250" s="47"/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7"/>
      <c r="BB250" s="47"/>
      <c r="BC250" s="47"/>
      <c r="BD250" s="47"/>
      <c r="BE250" s="47"/>
      <c r="BF250" s="47"/>
      <c r="BG250" s="47"/>
      <c r="BH250" s="47"/>
      <c r="BI250" s="47"/>
      <c r="BJ250" s="47"/>
      <c r="BK250" s="47"/>
      <c r="BL250" s="47"/>
      <c r="BM250" s="47"/>
      <c r="BN250" s="47"/>
      <c r="BO250" s="47"/>
      <c r="BP250" s="47"/>
      <c r="BQ250" s="47"/>
      <c r="BR250" s="47"/>
      <c r="BS250" s="47"/>
      <c r="BT250" s="47"/>
      <c r="BU250" s="47"/>
      <c r="BV250" s="47"/>
      <c r="BW250" s="47"/>
      <c r="BX250" s="47"/>
      <c r="BY250" s="47"/>
      <c r="BZ250" s="47"/>
      <c r="CA250" s="47"/>
      <c r="CB250" s="47"/>
      <c r="CC250" s="47"/>
      <c r="CD250" s="47"/>
      <c r="CE250" s="47"/>
      <c r="CF250" s="47"/>
      <c r="CG250" s="47"/>
      <c r="CH250" s="47"/>
      <c r="CI250" s="47"/>
      <c r="CJ250" s="47"/>
      <c r="CK250" s="47"/>
      <c r="CL250" s="47"/>
      <c r="CM250" s="47"/>
      <c r="CN250" s="47"/>
      <c r="CO250" s="47"/>
      <c r="CP250" s="47"/>
      <c r="CQ250" s="47"/>
      <c r="CR250" s="47"/>
      <c r="CS250" s="47"/>
      <c r="CT250" s="47"/>
      <c r="CU250" s="47"/>
      <c r="CV250" s="47"/>
      <c r="CW250" s="47"/>
      <c r="CX250" s="47"/>
      <c r="CY250" s="47"/>
      <c r="CZ250" s="47"/>
      <c r="DA250" s="47"/>
      <c r="DB250" s="47"/>
      <c r="DC250" s="47"/>
      <c r="DD250" s="47"/>
      <c r="DE250" s="47"/>
      <c r="DF250" s="47"/>
      <c r="DG250" s="47"/>
      <c r="DH250" s="47"/>
      <c r="DI250" s="47"/>
      <c r="DJ250" s="47"/>
      <c r="DK250" s="47"/>
      <c r="DL250" s="47"/>
      <c r="DM250" s="47"/>
      <c r="DN250" s="47"/>
      <c r="DO250" s="47"/>
      <c r="DP250" s="47"/>
      <c r="DQ250" s="47"/>
      <c r="DR250" s="47"/>
      <c r="DS250" s="47"/>
      <c r="DT250" s="47"/>
      <c r="DU250" s="47"/>
      <c r="DV250" s="47"/>
      <c r="DW250" s="47"/>
      <c r="DX250" s="47"/>
      <c r="DY250" s="47"/>
      <c r="DZ250" s="47"/>
      <c r="EA250" s="47"/>
      <c r="EB250" s="47"/>
      <c r="EC250" s="47"/>
      <c r="ED250" s="47"/>
      <c r="EE250" s="47"/>
      <c r="EF250" s="47"/>
      <c r="EG250" s="47"/>
      <c r="EH250" s="47"/>
      <c r="EI250" s="47"/>
      <c r="EJ250" s="47"/>
      <c r="EK250" s="47"/>
      <c r="EL250" s="47"/>
      <c r="EM250" s="47"/>
      <c r="EN250" s="47"/>
      <c r="EO250" s="47"/>
      <c r="EP250" s="47"/>
      <c r="EQ250" s="47"/>
      <c r="ER250" s="47"/>
      <c r="ES250" s="47"/>
      <c r="ET250" s="47"/>
      <c r="EU250" s="47"/>
      <c r="EV250" s="47"/>
      <c r="EW250" s="47"/>
      <c r="EX250" s="47"/>
      <c r="EY250" s="47"/>
      <c r="EZ250" s="47"/>
      <c r="FA250" s="47"/>
      <c r="FB250" s="47"/>
      <c r="FC250" s="47"/>
      <c r="FD250" s="47"/>
      <c r="FE250" s="47"/>
      <c r="FF250" s="47"/>
      <c r="FG250" s="47"/>
      <c r="FH250" s="47"/>
      <c r="FI250" s="47"/>
      <c r="FJ250" s="47"/>
      <c r="FK250" s="47"/>
      <c r="FL250" s="47"/>
      <c r="FM250" s="47"/>
      <c r="FN250" s="47"/>
      <c r="FO250" s="47"/>
      <c r="FP250" s="47"/>
      <c r="FQ250" s="47"/>
      <c r="FR250" s="47"/>
      <c r="FS250" s="47"/>
      <c r="FT250" s="47"/>
      <c r="FU250" s="47"/>
      <c r="FV250" s="47"/>
      <c r="FW250" s="47"/>
      <c r="FX250" s="47"/>
      <c r="FY250" s="47"/>
      <c r="FZ250" s="47"/>
      <c r="GA250" s="47"/>
      <c r="GB250" s="47"/>
      <c r="GC250" s="47"/>
      <c r="GD250" s="47"/>
      <c r="GE250" s="47"/>
      <c r="GF250" s="47"/>
      <c r="GG250" s="47"/>
      <c r="GH250" s="47"/>
      <c r="GI250" s="47"/>
      <c r="GJ250" s="47"/>
      <c r="GK250" s="47"/>
      <c r="GL250" s="47"/>
      <c r="GM250" s="47"/>
      <c r="GN250" s="47"/>
      <c r="GO250" s="47"/>
      <c r="GP250" s="47"/>
      <c r="GQ250" s="47"/>
      <c r="GR250" s="47"/>
      <c r="GS250" s="47"/>
      <c r="GT250" s="47"/>
      <c r="GU250" s="47"/>
      <c r="GV250" s="47"/>
      <c r="GW250" s="47"/>
      <c r="GX250" s="47"/>
      <c r="GY250" s="47"/>
      <c r="GZ250" s="47"/>
      <c r="HA250" s="47"/>
      <c r="HB250" s="47"/>
      <c r="HC250" s="47"/>
      <c r="HD250" s="47"/>
      <c r="HE250" s="47"/>
      <c r="HF250" s="47"/>
      <c r="HG250" s="47"/>
      <c r="HH250" s="47"/>
      <c r="HI250" s="47"/>
      <c r="HJ250" s="47"/>
      <c r="HK250" s="47"/>
      <c r="HL250" s="47"/>
      <c r="HM250" s="47"/>
      <c r="HN250" s="47"/>
      <c r="HO250" s="47"/>
      <c r="HP250" s="47"/>
      <c r="HQ250" s="47"/>
      <c r="HR250" s="47"/>
      <c r="HS250" s="47"/>
      <c r="HT250" s="47"/>
      <c r="HU250" s="47"/>
      <c r="HV250" s="47"/>
      <c r="HW250" s="47"/>
      <c r="HX250" s="47"/>
      <c r="HY250" s="47"/>
      <c r="HZ250" s="47"/>
      <c r="IA250" s="47"/>
      <c r="IB250" s="47"/>
      <c r="IC250" s="47"/>
      <c r="ID250" s="47"/>
      <c r="IE250" s="47"/>
      <c r="IF250" s="47"/>
      <c r="IG250" s="47"/>
      <c r="IH250" s="47"/>
      <c r="II250" s="47"/>
      <c r="IJ250" s="47"/>
    </row>
    <row r="251" spans="1:244" ht="12.45" customHeight="1" x14ac:dyDescent="0.2">
      <c r="A251" s="47" t="s">
        <v>226</v>
      </c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  <c r="AC251" s="47"/>
      <c r="AD251" s="47"/>
      <c r="AE251" s="47"/>
      <c r="AF251" s="47"/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  <c r="BE251" s="47"/>
      <c r="BF251" s="47"/>
      <c r="BG251" s="47"/>
      <c r="BH251" s="47"/>
      <c r="BI251" s="47"/>
      <c r="BJ251" s="47"/>
      <c r="BK251" s="47"/>
      <c r="BL251" s="47"/>
      <c r="BM251" s="47"/>
      <c r="BN251" s="47"/>
      <c r="BO251" s="47"/>
      <c r="BP251" s="47"/>
      <c r="BQ251" s="47"/>
      <c r="BR251" s="47"/>
      <c r="BS251" s="47"/>
      <c r="BT251" s="47"/>
      <c r="BU251" s="47"/>
      <c r="BV251" s="47"/>
      <c r="BW251" s="47"/>
      <c r="BX251" s="47"/>
      <c r="BY251" s="47"/>
      <c r="BZ251" s="47"/>
      <c r="CA251" s="47"/>
      <c r="CB251" s="47"/>
      <c r="CC251" s="47"/>
      <c r="CD251" s="47"/>
      <c r="CE251" s="47"/>
      <c r="CF251" s="47"/>
      <c r="CG251" s="47"/>
      <c r="CH251" s="47"/>
      <c r="CI251" s="47"/>
      <c r="CJ251" s="47"/>
      <c r="CK251" s="47"/>
      <c r="CL251" s="47"/>
      <c r="CM251" s="47"/>
      <c r="CN251" s="47"/>
      <c r="CO251" s="47"/>
      <c r="CP251" s="47"/>
      <c r="CQ251" s="47"/>
      <c r="CR251" s="47"/>
      <c r="CS251" s="47"/>
      <c r="CT251" s="47"/>
      <c r="CU251" s="47"/>
      <c r="CV251" s="47"/>
      <c r="CW251" s="47"/>
      <c r="CX251" s="47"/>
      <c r="CY251" s="47"/>
      <c r="CZ251" s="47"/>
      <c r="DA251" s="47"/>
      <c r="DB251" s="47"/>
      <c r="DC251" s="47"/>
      <c r="DD251" s="47"/>
      <c r="DE251" s="47"/>
      <c r="DF251" s="47"/>
      <c r="DG251" s="47"/>
      <c r="DH251" s="47"/>
      <c r="DI251" s="47"/>
      <c r="DJ251" s="47"/>
      <c r="DK251" s="47"/>
      <c r="DL251" s="47"/>
      <c r="DM251" s="47"/>
      <c r="DN251" s="47"/>
      <c r="DO251" s="47"/>
      <c r="DP251" s="47"/>
      <c r="DQ251" s="47"/>
      <c r="DR251" s="47"/>
      <c r="DS251" s="47"/>
      <c r="DT251" s="47"/>
      <c r="DU251" s="47"/>
      <c r="DV251" s="47"/>
      <c r="DW251" s="47"/>
      <c r="DX251" s="47"/>
      <c r="DY251" s="47"/>
      <c r="DZ251" s="47"/>
      <c r="EA251" s="47"/>
      <c r="EB251" s="47"/>
      <c r="EC251" s="47"/>
      <c r="ED251" s="47"/>
      <c r="EE251" s="47"/>
      <c r="EF251" s="47"/>
      <c r="EG251" s="47"/>
      <c r="EH251" s="47"/>
      <c r="EI251" s="47"/>
      <c r="EJ251" s="47"/>
      <c r="EK251" s="47"/>
      <c r="EL251" s="47"/>
      <c r="EM251" s="47"/>
      <c r="EN251" s="47"/>
      <c r="EO251" s="47"/>
      <c r="EP251" s="47"/>
      <c r="EQ251" s="47"/>
      <c r="ER251" s="47"/>
      <c r="ES251" s="47"/>
      <c r="ET251" s="47"/>
      <c r="EU251" s="47"/>
      <c r="EV251" s="47"/>
      <c r="EW251" s="47"/>
      <c r="EX251" s="47"/>
      <c r="EY251" s="47"/>
      <c r="EZ251" s="47"/>
      <c r="FA251" s="47"/>
      <c r="FB251" s="47"/>
      <c r="FC251" s="47"/>
      <c r="FD251" s="47"/>
      <c r="FE251" s="47"/>
      <c r="FF251" s="47"/>
      <c r="FG251" s="47"/>
      <c r="FH251" s="47"/>
      <c r="FI251" s="47"/>
      <c r="FJ251" s="47"/>
      <c r="FK251" s="47"/>
      <c r="FL251" s="47"/>
      <c r="FM251" s="47"/>
      <c r="FN251" s="47"/>
      <c r="FO251" s="47"/>
      <c r="FP251" s="47"/>
      <c r="FQ251" s="47"/>
      <c r="FR251" s="47"/>
      <c r="FS251" s="47"/>
      <c r="FT251" s="47"/>
      <c r="FU251" s="47"/>
      <c r="FV251" s="47"/>
      <c r="FW251" s="47"/>
      <c r="FX251" s="47"/>
      <c r="FY251" s="47"/>
      <c r="FZ251" s="47"/>
      <c r="GA251" s="47"/>
      <c r="GB251" s="47"/>
      <c r="GC251" s="47"/>
      <c r="GD251" s="47"/>
      <c r="GE251" s="47"/>
      <c r="GF251" s="47"/>
      <c r="GG251" s="47"/>
      <c r="GH251" s="47"/>
      <c r="GI251" s="47"/>
      <c r="GJ251" s="47"/>
      <c r="GK251" s="47"/>
      <c r="GL251" s="47"/>
      <c r="GM251" s="47"/>
      <c r="GN251" s="47"/>
      <c r="GO251" s="47"/>
      <c r="GP251" s="47"/>
      <c r="GQ251" s="47"/>
      <c r="GR251" s="47"/>
      <c r="GS251" s="47"/>
      <c r="GT251" s="47"/>
      <c r="GU251" s="47"/>
      <c r="GV251" s="47"/>
      <c r="GW251" s="47"/>
      <c r="GX251" s="47"/>
      <c r="GY251" s="47"/>
      <c r="GZ251" s="47"/>
      <c r="HA251" s="47"/>
      <c r="HB251" s="47"/>
      <c r="HC251" s="47"/>
      <c r="HD251" s="47"/>
      <c r="HE251" s="47"/>
      <c r="HF251" s="47"/>
      <c r="HG251" s="47"/>
      <c r="HH251" s="47"/>
      <c r="HI251" s="47"/>
      <c r="HJ251" s="47"/>
      <c r="HK251" s="47"/>
      <c r="HL251" s="47"/>
      <c r="HM251" s="47"/>
      <c r="HN251" s="47"/>
      <c r="HO251" s="47"/>
      <c r="HP251" s="47"/>
      <c r="HQ251" s="47"/>
      <c r="HR251" s="47"/>
      <c r="HS251" s="47"/>
      <c r="HT251" s="47"/>
      <c r="HU251" s="47"/>
      <c r="HV251" s="47"/>
      <c r="HW251" s="47"/>
      <c r="HX251" s="47"/>
      <c r="HY251" s="47"/>
      <c r="HZ251" s="47"/>
      <c r="IA251" s="47"/>
      <c r="IB251" s="47"/>
      <c r="IC251" s="47"/>
      <c r="ID251" s="47"/>
      <c r="IE251" s="47"/>
      <c r="IF251" s="47"/>
      <c r="IG251" s="47"/>
      <c r="IH251" s="47"/>
      <c r="II251" s="47"/>
      <c r="IJ251" s="47"/>
    </row>
    <row r="252" spans="1:244" s="46" customFormat="1" ht="12" customHeight="1" x14ac:dyDescent="0.2">
      <c r="A252" s="50" t="s">
        <v>52</v>
      </c>
      <c r="B252" s="50"/>
      <c r="D252" s="64"/>
      <c r="E252" s="64"/>
      <c r="F252" s="64"/>
      <c r="G252" s="64"/>
      <c r="H252" s="64"/>
      <c r="I252" s="64"/>
    </row>
    <row r="253" spans="1:244" s="4" customFormat="1" ht="11.1" customHeight="1" x14ac:dyDescent="0.2">
      <c r="A253" s="51" t="s">
        <v>487</v>
      </c>
      <c r="B253" s="51" t="s">
        <v>339</v>
      </c>
      <c r="C253" s="65" t="s">
        <v>149</v>
      </c>
      <c r="D253" s="2">
        <v>20000</v>
      </c>
      <c r="E253" s="2">
        <v>72000</v>
      </c>
      <c r="F253" s="2">
        <f t="shared" si="36"/>
        <v>92000</v>
      </c>
      <c r="G253" s="2">
        <v>111244</v>
      </c>
      <c r="H253" s="2">
        <v>70000</v>
      </c>
      <c r="I253" s="4" t="s">
        <v>312</v>
      </c>
    </row>
    <row r="254" spans="1:244" s="4" customFormat="1" ht="11.1" customHeight="1" x14ac:dyDescent="0.2">
      <c r="A254" s="51" t="s">
        <v>319</v>
      </c>
      <c r="B254" s="51" t="s">
        <v>319</v>
      </c>
      <c r="C254" s="65" t="s">
        <v>637</v>
      </c>
      <c r="D254" s="2">
        <v>400000</v>
      </c>
      <c r="E254" s="2">
        <v>-400000</v>
      </c>
      <c r="F254" s="2">
        <f t="shared" si="36"/>
        <v>0</v>
      </c>
      <c r="G254" s="2">
        <v>0</v>
      </c>
      <c r="H254" s="2">
        <v>200000</v>
      </c>
      <c r="I254" s="4" t="s">
        <v>312</v>
      </c>
    </row>
    <row r="255" spans="1:244" s="4" customFormat="1" ht="11.1" customHeight="1" x14ac:dyDescent="0.2">
      <c r="A255" s="51" t="s">
        <v>319</v>
      </c>
      <c r="B255" s="51"/>
      <c r="C255" s="65" t="s">
        <v>82</v>
      </c>
      <c r="D255" s="2">
        <v>0</v>
      </c>
      <c r="E255" s="2"/>
      <c r="F255" s="2">
        <f t="shared" si="36"/>
        <v>0</v>
      </c>
      <c r="G255" s="2">
        <v>43450</v>
      </c>
      <c r="H255" s="2">
        <v>250000</v>
      </c>
    </row>
    <row r="256" spans="1:244" s="4" customFormat="1" ht="11.1" customHeight="1" x14ac:dyDescent="0.2">
      <c r="A256" s="51" t="s">
        <v>516</v>
      </c>
      <c r="B256" s="51" t="s">
        <v>516</v>
      </c>
      <c r="C256" s="65" t="s">
        <v>281</v>
      </c>
      <c r="D256" s="2">
        <v>100000</v>
      </c>
      <c r="E256" s="2"/>
      <c r="F256" s="2">
        <f t="shared" si="36"/>
        <v>100000</v>
      </c>
      <c r="G256" s="2">
        <v>0</v>
      </c>
      <c r="H256" s="2">
        <v>100000</v>
      </c>
      <c r="I256" s="4" t="s">
        <v>312</v>
      </c>
    </row>
    <row r="257" spans="1:9" s="4" customFormat="1" ht="11.1" customHeight="1" x14ac:dyDescent="0.2">
      <c r="A257" s="51" t="s">
        <v>516</v>
      </c>
      <c r="B257" s="51"/>
      <c r="C257" s="65" t="s">
        <v>351</v>
      </c>
      <c r="D257" s="2">
        <v>860000</v>
      </c>
      <c r="E257" s="2"/>
      <c r="F257" s="2">
        <f t="shared" si="36"/>
        <v>860000</v>
      </c>
      <c r="G257" s="2">
        <v>644238</v>
      </c>
      <c r="H257" s="2">
        <f>SUM(E257:F257)</f>
        <v>860000</v>
      </c>
      <c r="I257" s="4" t="s">
        <v>312</v>
      </c>
    </row>
    <row r="258" spans="1:9" s="4" customFormat="1" ht="11.1" customHeight="1" x14ac:dyDescent="0.2">
      <c r="A258" s="51" t="s">
        <v>516</v>
      </c>
      <c r="B258" s="51"/>
      <c r="C258" s="65" t="s">
        <v>352</v>
      </c>
      <c r="D258" s="2">
        <v>260000</v>
      </c>
      <c r="E258" s="2"/>
      <c r="F258" s="2">
        <f t="shared" si="36"/>
        <v>260000</v>
      </c>
      <c r="G258" s="2">
        <v>193266</v>
      </c>
      <c r="H258" s="2">
        <f>SUM(E258:F258)</f>
        <v>260000</v>
      </c>
      <c r="I258" s="4" t="s">
        <v>312</v>
      </c>
    </row>
    <row r="259" spans="1:9" s="4" customFormat="1" ht="11.1" customHeight="1" x14ac:dyDescent="0.2">
      <c r="A259" s="51" t="s">
        <v>516</v>
      </c>
      <c r="B259" s="51"/>
      <c r="C259" s="65" t="s">
        <v>551</v>
      </c>
      <c r="D259" s="2">
        <v>1146000</v>
      </c>
      <c r="E259" s="2"/>
      <c r="F259" s="2">
        <f t="shared" si="36"/>
        <v>1146000</v>
      </c>
      <c r="G259" s="2">
        <v>1030779</v>
      </c>
      <c r="H259" s="2">
        <v>1375000</v>
      </c>
      <c r="I259" s="4" t="s">
        <v>312</v>
      </c>
    </row>
    <row r="260" spans="1:9" s="4" customFormat="1" ht="11.1" customHeight="1" x14ac:dyDescent="0.2">
      <c r="A260" s="51" t="s">
        <v>516</v>
      </c>
      <c r="B260" s="51"/>
      <c r="C260" s="65" t="s">
        <v>636</v>
      </c>
      <c r="D260" s="2">
        <v>600000</v>
      </c>
      <c r="E260" s="2"/>
      <c r="F260" s="2">
        <f t="shared" si="36"/>
        <v>600000</v>
      </c>
      <c r="G260" s="2">
        <v>600000</v>
      </c>
      <c r="H260" s="2">
        <v>600000</v>
      </c>
      <c r="I260" s="4" t="s">
        <v>312</v>
      </c>
    </row>
    <row r="261" spans="1:9" s="4" customFormat="1" ht="11.1" customHeight="1" x14ac:dyDescent="0.2">
      <c r="A261" s="51" t="s">
        <v>212</v>
      </c>
      <c r="B261" s="51" t="s">
        <v>212</v>
      </c>
      <c r="C261" s="65" t="s">
        <v>95</v>
      </c>
      <c r="D261" s="2">
        <v>1153000</v>
      </c>
      <c r="E261" s="2"/>
      <c r="F261" s="2">
        <f t="shared" si="36"/>
        <v>1153000</v>
      </c>
      <c r="G261" s="2">
        <v>1059321</v>
      </c>
      <c r="H261" s="2">
        <v>875000</v>
      </c>
      <c r="I261" s="4" t="s">
        <v>312</v>
      </c>
    </row>
    <row r="262" spans="1:9" s="4" customFormat="1" ht="11.1" customHeight="1" x14ac:dyDescent="0.2">
      <c r="A262" s="51" t="s">
        <v>269</v>
      </c>
      <c r="B262" s="51"/>
      <c r="C262" s="65" t="s">
        <v>438</v>
      </c>
      <c r="D262" s="2">
        <v>35000</v>
      </c>
      <c r="E262" s="2"/>
      <c r="F262" s="2">
        <f t="shared" si="36"/>
        <v>35000</v>
      </c>
      <c r="G262" s="2">
        <v>33874</v>
      </c>
      <c r="H262" s="2">
        <v>99000</v>
      </c>
      <c r="I262" s="4" t="s">
        <v>312</v>
      </c>
    </row>
    <row r="263" spans="1:9" s="4" customFormat="1" ht="11.1" customHeight="1" x14ac:dyDescent="0.2">
      <c r="A263" s="51" t="s">
        <v>623</v>
      </c>
      <c r="B263" s="51" t="s">
        <v>222</v>
      </c>
      <c r="C263" s="65" t="s">
        <v>246</v>
      </c>
      <c r="D263" s="2">
        <v>0</v>
      </c>
      <c r="E263" s="2"/>
      <c r="F263" s="2">
        <f t="shared" si="36"/>
        <v>0</v>
      </c>
      <c r="G263" s="2">
        <v>1567</v>
      </c>
      <c r="H263" s="2">
        <v>5000</v>
      </c>
      <c r="I263" s="4" t="s">
        <v>312</v>
      </c>
    </row>
    <row r="264" spans="1:9" s="4" customFormat="1" ht="11.1" customHeight="1" x14ac:dyDescent="0.2">
      <c r="A264" s="51" t="s">
        <v>324</v>
      </c>
      <c r="B264" s="51" t="s">
        <v>324</v>
      </c>
      <c r="C264" s="65" t="s">
        <v>185</v>
      </c>
      <c r="D264" s="2">
        <v>100000</v>
      </c>
      <c r="E264" s="2"/>
      <c r="F264" s="2">
        <f t="shared" si="36"/>
        <v>100000</v>
      </c>
      <c r="G264" s="2">
        <v>0</v>
      </c>
      <c r="H264" s="2">
        <v>0</v>
      </c>
      <c r="I264" s="4" t="s">
        <v>312</v>
      </c>
    </row>
    <row r="265" spans="1:9" s="4" customFormat="1" ht="11.1" customHeight="1" x14ac:dyDescent="0.2">
      <c r="A265" s="51" t="s">
        <v>324</v>
      </c>
      <c r="B265" s="51"/>
      <c r="C265" s="65" t="s">
        <v>65</v>
      </c>
      <c r="D265" s="2">
        <v>1000000</v>
      </c>
      <c r="E265" s="2">
        <v>920000</v>
      </c>
      <c r="F265" s="2">
        <f t="shared" si="36"/>
        <v>1920000</v>
      </c>
      <c r="G265" s="2">
        <v>2051269</v>
      </c>
      <c r="H265" s="2">
        <v>500000</v>
      </c>
      <c r="I265" s="4" t="s">
        <v>312</v>
      </c>
    </row>
    <row r="266" spans="1:9" s="4" customFormat="1" ht="11.1" customHeight="1" x14ac:dyDescent="0.2">
      <c r="A266" s="51" t="s">
        <v>324</v>
      </c>
      <c r="B266" s="51"/>
      <c r="C266" s="65" t="s">
        <v>87</v>
      </c>
      <c r="D266" s="2">
        <v>50000</v>
      </c>
      <c r="E266" s="2"/>
      <c r="F266" s="2">
        <f t="shared" si="36"/>
        <v>50000</v>
      </c>
      <c r="G266" s="2">
        <v>5903</v>
      </c>
      <c r="H266" s="2">
        <v>100000</v>
      </c>
      <c r="I266" s="4" t="s">
        <v>312</v>
      </c>
    </row>
    <row r="267" spans="1:9" s="4" customFormat="1" ht="11.1" customHeight="1" x14ac:dyDescent="0.2">
      <c r="A267" s="51" t="s">
        <v>324</v>
      </c>
      <c r="B267" s="51"/>
      <c r="C267" s="65" t="s">
        <v>418</v>
      </c>
      <c r="D267" s="2">
        <v>50000</v>
      </c>
      <c r="E267" s="2"/>
      <c r="F267" s="2">
        <f t="shared" si="36"/>
        <v>50000</v>
      </c>
      <c r="G267" s="2">
        <v>45451</v>
      </c>
      <c r="H267" s="2">
        <v>0</v>
      </c>
      <c r="I267" s="4" t="s">
        <v>312</v>
      </c>
    </row>
    <row r="268" spans="1:9" ht="11.1" customHeight="1" x14ac:dyDescent="0.2">
      <c r="A268" s="51" t="s">
        <v>221</v>
      </c>
      <c r="B268" s="51" t="s">
        <v>221</v>
      </c>
      <c r="C268" s="52" t="s">
        <v>118</v>
      </c>
      <c r="D268" s="2">
        <v>350000</v>
      </c>
      <c r="E268" s="2"/>
      <c r="F268" s="2">
        <f t="shared" si="36"/>
        <v>350000</v>
      </c>
      <c r="G268" s="2">
        <v>298620</v>
      </c>
      <c r="H268" s="2">
        <v>300000</v>
      </c>
      <c r="I268" s="4" t="s">
        <v>312</v>
      </c>
    </row>
    <row r="269" spans="1:9" ht="11.1" customHeight="1" x14ac:dyDescent="0.2">
      <c r="A269" s="51" t="s">
        <v>221</v>
      </c>
      <c r="B269" s="51"/>
      <c r="C269" s="52" t="s">
        <v>429</v>
      </c>
      <c r="D269" s="2">
        <v>350000</v>
      </c>
      <c r="E269" s="2"/>
      <c r="F269" s="2">
        <f t="shared" si="36"/>
        <v>350000</v>
      </c>
      <c r="G269" s="2">
        <v>285740</v>
      </c>
      <c r="H269" s="2">
        <v>300000</v>
      </c>
      <c r="I269" s="4" t="s">
        <v>312</v>
      </c>
    </row>
    <row r="270" spans="1:9" ht="11.1" customHeight="1" x14ac:dyDescent="0.2">
      <c r="A270" s="51" t="s">
        <v>221</v>
      </c>
      <c r="B270" s="51"/>
      <c r="C270" s="52" t="s">
        <v>277</v>
      </c>
      <c r="D270" s="2">
        <v>550000</v>
      </c>
      <c r="E270" s="2"/>
      <c r="F270" s="2">
        <f t="shared" si="36"/>
        <v>550000</v>
      </c>
      <c r="G270" s="2">
        <v>512900</v>
      </c>
      <c r="H270" s="2">
        <v>550000</v>
      </c>
      <c r="I270" s="4" t="s">
        <v>312</v>
      </c>
    </row>
    <row r="271" spans="1:9" ht="11.1" customHeight="1" x14ac:dyDescent="0.2">
      <c r="A271" s="51" t="s">
        <v>493</v>
      </c>
      <c r="B271" s="51"/>
      <c r="C271" s="52" t="s">
        <v>405</v>
      </c>
      <c r="D271" s="2">
        <v>45000</v>
      </c>
      <c r="E271" s="2"/>
      <c r="F271" s="2">
        <f>SUM(D271:E271)</f>
        <v>45000</v>
      </c>
      <c r="G271" s="2">
        <v>43200</v>
      </c>
      <c r="H271" s="2">
        <v>45000</v>
      </c>
      <c r="I271" s="4" t="s">
        <v>312</v>
      </c>
    </row>
    <row r="272" spans="1:9" ht="11.1" customHeight="1" x14ac:dyDescent="0.2">
      <c r="A272" s="51" t="s">
        <v>493</v>
      </c>
      <c r="B272" s="51"/>
      <c r="C272" s="52" t="s">
        <v>414</v>
      </c>
      <c r="D272" s="2">
        <v>180000</v>
      </c>
      <c r="E272" s="2"/>
      <c r="F272" s="2">
        <f>SUM(D272:E272)</f>
        <v>180000</v>
      </c>
      <c r="G272" s="2">
        <v>180000</v>
      </c>
      <c r="H272" s="2">
        <v>180000</v>
      </c>
      <c r="I272" s="4" t="s">
        <v>312</v>
      </c>
    </row>
    <row r="273" spans="1:9" s="4" customFormat="1" ht="11.1" customHeight="1" x14ac:dyDescent="0.2">
      <c r="A273" s="51" t="s">
        <v>217</v>
      </c>
      <c r="B273" s="51" t="s">
        <v>217</v>
      </c>
      <c r="C273" s="65" t="s">
        <v>204</v>
      </c>
      <c r="D273" s="2">
        <v>150000</v>
      </c>
      <c r="E273" s="2"/>
      <c r="F273" s="2">
        <f t="shared" si="36"/>
        <v>150000</v>
      </c>
      <c r="G273" s="2">
        <v>117272</v>
      </c>
      <c r="H273" s="2">
        <v>300000</v>
      </c>
      <c r="I273" s="4" t="s">
        <v>312</v>
      </c>
    </row>
    <row r="274" spans="1:9" s="4" customFormat="1" ht="11.1" customHeight="1" x14ac:dyDescent="0.2">
      <c r="A274" s="51" t="s">
        <v>217</v>
      </c>
      <c r="B274" s="51"/>
      <c r="C274" s="65" t="s">
        <v>58</v>
      </c>
      <c r="D274" s="2">
        <v>30000</v>
      </c>
      <c r="E274" s="2"/>
      <c r="F274" s="2">
        <f t="shared" si="36"/>
        <v>30000</v>
      </c>
      <c r="G274" s="2">
        <v>9211</v>
      </c>
      <c r="H274" s="2">
        <v>30000</v>
      </c>
      <c r="I274" s="4" t="s">
        <v>312</v>
      </c>
    </row>
    <row r="275" spans="1:9" ht="11.1" customHeight="1" x14ac:dyDescent="0.2">
      <c r="A275" s="51" t="s">
        <v>217</v>
      </c>
      <c r="B275" s="51"/>
      <c r="C275" s="52" t="s">
        <v>119</v>
      </c>
      <c r="D275" s="2">
        <v>450000</v>
      </c>
      <c r="E275" s="2"/>
      <c r="F275" s="2">
        <f t="shared" si="36"/>
        <v>450000</v>
      </c>
      <c r="G275" s="2">
        <v>276940</v>
      </c>
      <c r="H275" s="2">
        <v>350000</v>
      </c>
      <c r="I275" s="4" t="s">
        <v>312</v>
      </c>
    </row>
    <row r="276" spans="1:9" ht="11.1" customHeight="1" x14ac:dyDescent="0.2">
      <c r="A276" s="51" t="s">
        <v>320</v>
      </c>
      <c r="B276" s="51" t="s">
        <v>320</v>
      </c>
      <c r="C276" s="52" t="s">
        <v>342</v>
      </c>
      <c r="D276" s="2">
        <v>70000</v>
      </c>
      <c r="E276" s="2"/>
      <c r="F276" s="2">
        <f t="shared" si="36"/>
        <v>70000</v>
      </c>
      <c r="G276" s="2">
        <v>52612</v>
      </c>
      <c r="H276" s="2">
        <v>90000</v>
      </c>
      <c r="I276" s="4" t="s">
        <v>312</v>
      </c>
    </row>
    <row r="277" spans="1:9" ht="11.1" customHeight="1" x14ac:dyDescent="0.2">
      <c r="A277" s="51" t="s">
        <v>320</v>
      </c>
      <c r="B277" s="51"/>
      <c r="C277" s="52" t="s">
        <v>82</v>
      </c>
      <c r="D277" s="2">
        <v>50000</v>
      </c>
      <c r="E277" s="2"/>
      <c r="F277" s="2">
        <f t="shared" si="36"/>
        <v>50000</v>
      </c>
      <c r="G277" s="2">
        <v>0</v>
      </c>
      <c r="H277" s="2">
        <v>0</v>
      </c>
      <c r="I277" s="4" t="s">
        <v>312</v>
      </c>
    </row>
    <row r="278" spans="1:9" ht="11.1" customHeight="1" x14ac:dyDescent="0.2">
      <c r="A278" s="51" t="s">
        <v>327</v>
      </c>
      <c r="B278" s="51" t="s">
        <v>327</v>
      </c>
      <c r="C278" s="52" t="s">
        <v>580</v>
      </c>
      <c r="D278" s="2">
        <v>3000</v>
      </c>
      <c r="E278" s="2">
        <v>40000</v>
      </c>
      <c r="F278" s="2">
        <f t="shared" si="36"/>
        <v>43000</v>
      </c>
      <c r="G278" s="2">
        <v>39505</v>
      </c>
      <c r="H278" s="2">
        <v>45000</v>
      </c>
      <c r="I278" s="4" t="s">
        <v>312</v>
      </c>
    </row>
    <row r="279" spans="1:9" ht="11.1" customHeight="1" x14ac:dyDescent="0.2">
      <c r="A279" s="51" t="s">
        <v>220</v>
      </c>
      <c r="B279" s="51" t="s">
        <v>220</v>
      </c>
      <c r="C279" s="52" t="s">
        <v>120</v>
      </c>
      <c r="D279" s="2">
        <v>200000</v>
      </c>
      <c r="E279" s="2"/>
      <c r="F279" s="2">
        <f t="shared" si="36"/>
        <v>200000</v>
      </c>
      <c r="G279" s="2">
        <v>50258</v>
      </c>
      <c r="H279" s="2">
        <v>100000</v>
      </c>
      <c r="I279" s="4" t="s">
        <v>312</v>
      </c>
    </row>
    <row r="280" spans="1:9" s="4" customFormat="1" ht="11.1" customHeight="1" x14ac:dyDescent="0.2">
      <c r="A280" s="51" t="s">
        <v>495</v>
      </c>
      <c r="B280" s="51" t="s">
        <v>220</v>
      </c>
      <c r="C280" s="65" t="s">
        <v>427</v>
      </c>
      <c r="D280" s="2">
        <v>250000</v>
      </c>
      <c r="E280" s="2"/>
      <c r="F280" s="2">
        <f>SUM(D280:E280)</f>
        <v>250000</v>
      </c>
      <c r="G280" s="2">
        <v>449900</v>
      </c>
      <c r="H280" s="2">
        <v>300000</v>
      </c>
      <c r="I280" s="4" t="s">
        <v>312</v>
      </c>
    </row>
    <row r="281" spans="1:9" ht="11.1" customHeight="1" x14ac:dyDescent="0.2">
      <c r="A281" s="51" t="s">
        <v>224</v>
      </c>
      <c r="B281" s="51" t="s">
        <v>224</v>
      </c>
      <c r="C281" s="52" t="s">
        <v>247</v>
      </c>
      <c r="D281" s="2">
        <v>3000000</v>
      </c>
      <c r="E281" s="2"/>
      <c r="F281" s="2">
        <f t="shared" si="36"/>
        <v>3000000</v>
      </c>
      <c r="G281" s="2">
        <v>2414201</v>
      </c>
      <c r="H281" s="2">
        <v>2500000</v>
      </c>
      <c r="I281" s="4" t="s">
        <v>312</v>
      </c>
    </row>
    <row r="282" spans="1:9" ht="11.1" customHeight="1" x14ac:dyDescent="0.2">
      <c r="A282" s="51" t="s">
        <v>494</v>
      </c>
      <c r="B282" s="51" t="s">
        <v>496</v>
      </c>
      <c r="C282" s="52" t="s">
        <v>581</v>
      </c>
      <c r="D282" s="2">
        <v>0</v>
      </c>
      <c r="E282" s="2"/>
      <c r="F282" s="2">
        <f t="shared" si="36"/>
        <v>0</v>
      </c>
      <c r="G282" s="2">
        <v>700000</v>
      </c>
      <c r="H282" s="2">
        <v>0</v>
      </c>
      <c r="I282" s="4" t="s">
        <v>312</v>
      </c>
    </row>
    <row r="283" spans="1:9" ht="11.1" customHeight="1" x14ac:dyDescent="0.2">
      <c r="A283" s="51" t="s">
        <v>496</v>
      </c>
      <c r="B283" s="51"/>
      <c r="C283" s="52" t="s">
        <v>115</v>
      </c>
      <c r="D283" s="2">
        <v>500000</v>
      </c>
      <c r="E283" s="2"/>
      <c r="F283" s="2">
        <f t="shared" ref="F283:F288" si="37">SUM(D283:E283)</f>
        <v>500000</v>
      </c>
      <c r="G283" s="2">
        <v>120000</v>
      </c>
      <c r="H283" s="2">
        <v>500000</v>
      </c>
      <c r="I283" s="4" t="s">
        <v>312</v>
      </c>
    </row>
    <row r="284" spans="1:9" ht="11.1" customHeight="1" x14ac:dyDescent="0.2">
      <c r="A284" s="51" t="s">
        <v>496</v>
      </c>
      <c r="B284" s="51"/>
      <c r="C284" s="52" t="s">
        <v>343</v>
      </c>
      <c r="D284" s="2">
        <v>400000</v>
      </c>
      <c r="E284" s="2"/>
      <c r="F284" s="2">
        <f t="shared" si="37"/>
        <v>400000</v>
      </c>
      <c r="G284" s="2">
        <v>0</v>
      </c>
      <c r="H284" s="2">
        <v>400000</v>
      </c>
      <c r="I284" s="4" t="s">
        <v>312</v>
      </c>
    </row>
    <row r="285" spans="1:9" s="4" customFormat="1" ht="11.1" customHeight="1" x14ac:dyDescent="0.2">
      <c r="A285" s="51" t="s">
        <v>494</v>
      </c>
      <c r="B285" s="51"/>
      <c r="C285" s="65" t="s">
        <v>183</v>
      </c>
      <c r="D285" s="2">
        <v>600000</v>
      </c>
      <c r="E285" s="2"/>
      <c r="F285" s="2">
        <f t="shared" si="37"/>
        <v>600000</v>
      </c>
      <c r="G285" s="2">
        <v>326600</v>
      </c>
      <c r="H285" s="2">
        <v>400000</v>
      </c>
      <c r="I285" s="4" t="s">
        <v>312</v>
      </c>
    </row>
    <row r="286" spans="1:9" ht="11.1" customHeight="1" x14ac:dyDescent="0.2">
      <c r="A286" s="51" t="s">
        <v>496</v>
      </c>
      <c r="B286" s="51"/>
      <c r="C286" s="52" t="s">
        <v>117</v>
      </c>
      <c r="D286" s="2">
        <v>2800000</v>
      </c>
      <c r="E286" s="2"/>
      <c r="F286" s="2">
        <f t="shared" si="37"/>
        <v>2800000</v>
      </c>
      <c r="G286" s="2">
        <v>1463631</v>
      </c>
      <c r="H286" s="2">
        <v>5000000</v>
      </c>
      <c r="I286" s="4" t="s">
        <v>312</v>
      </c>
    </row>
    <row r="287" spans="1:9" ht="11.1" customHeight="1" x14ac:dyDescent="0.2">
      <c r="A287" s="51" t="s">
        <v>527</v>
      </c>
      <c r="B287" s="51"/>
      <c r="C287" s="52" t="s">
        <v>528</v>
      </c>
      <c r="D287" s="2">
        <v>500000</v>
      </c>
      <c r="E287" s="2"/>
      <c r="F287" s="2">
        <f t="shared" si="37"/>
        <v>500000</v>
      </c>
      <c r="G287" s="2">
        <v>27000</v>
      </c>
      <c r="H287" s="2">
        <v>50000</v>
      </c>
      <c r="I287" s="4" t="s">
        <v>312</v>
      </c>
    </row>
    <row r="288" spans="1:9" ht="11.1" customHeight="1" x14ac:dyDescent="0.2">
      <c r="A288" s="51" t="s">
        <v>496</v>
      </c>
      <c r="B288" s="51"/>
      <c r="C288" s="52" t="s">
        <v>391</v>
      </c>
      <c r="D288" s="2">
        <v>240000</v>
      </c>
      <c r="E288" s="2"/>
      <c r="F288" s="2">
        <f t="shared" si="37"/>
        <v>240000</v>
      </c>
      <c r="G288" s="2">
        <v>240000</v>
      </c>
      <c r="H288" s="2">
        <v>288000</v>
      </c>
      <c r="I288" s="4" t="s">
        <v>312</v>
      </c>
    </row>
    <row r="289" spans="1:9" ht="11.1" customHeight="1" x14ac:dyDescent="0.2">
      <c r="A289" s="51" t="s">
        <v>218</v>
      </c>
      <c r="B289" s="51" t="s">
        <v>218</v>
      </c>
      <c r="C289" s="52" t="s">
        <v>121</v>
      </c>
      <c r="D289" s="2">
        <v>10000</v>
      </c>
      <c r="E289" s="2"/>
      <c r="F289" s="2">
        <f t="shared" si="36"/>
        <v>10000</v>
      </c>
      <c r="G289" s="2">
        <v>1380</v>
      </c>
      <c r="H289" s="2">
        <v>10000</v>
      </c>
      <c r="I289" s="4" t="s">
        <v>312</v>
      </c>
    </row>
    <row r="290" spans="1:9" ht="11.1" customHeight="1" x14ac:dyDescent="0.2">
      <c r="A290" s="51" t="s">
        <v>218</v>
      </c>
      <c r="B290" s="51"/>
      <c r="C290" s="52" t="s">
        <v>143</v>
      </c>
      <c r="D290" s="2">
        <v>550000</v>
      </c>
      <c r="E290" s="2"/>
      <c r="F290" s="2">
        <f t="shared" si="36"/>
        <v>550000</v>
      </c>
      <c r="G290" s="2">
        <v>331605</v>
      </c>
      <c r="H290" s="2">
        <v>400000</v>
      </c>
      <c r="I290" s="4" t="s">
        <v>312</v>
      </c>
    </row>
    <row r="291" spans="1:9" ht="11.1" customHeight="1" x14ac:dyDescent="0.2">
      <c r="A291" s="51" t="s">
        <v>218</v>
      </c>
      <c r="B291" s="51"/>
      <c r="C291" s="52" t="s">
        <v>420</v>
      </c>
      <c r="D291" s="2">
        <v>60000</v>
      </c>
      <c r="E291" s="2"/>
      <c r="F291" s="2">
        <f t="shared" si="36"/>
        <v>60000</v>
      </c>
      <c r="G291" s="2">
        <v>38858</v>
      </c>
      <c r="H291" s="2">
        <v>0</v>
      </c>
      <c r="I291" s="4" t="s">
        <v>312</v>
      </c>
    </row>
    <row r="292" spans="1:9" ht="10.5" customHeight="1" x14ac:dyDescent="0.2">
      <c r="A292" s="51" t="s">
        <v>218</v>
      </c>
      <c r="B292" s="51"/>
      <c r="C292" s="52" t="s">
        <v>404</v>
      </c>
      <c r="D292" s="2">
        <v>10000</v>
      </c>
      <c r="E292" s="2"/>
      <c r="F292" s="2">
        <f t="shared" si="36"/>
        <v>10000</v>
      </c>
      <c r="G292" s="2">
        <v>8100</v>
      </c>
      <c r="H292" s="2">
        <v>10000</v>
      </c>
      <c r="I292" s="4" t="s">
        <v>312</v>
      </c>
    </row>
    <row r="293" spans="1:9" ht="11.1" customHeight="1" x14ac:dyDescent="0.2">
      <c r="A293" s="51" t="s">
        <v>218</v>
      </c>
      <c r="B293" s="51"/>
      <c r="C293" s="52" t="s">
        <v>173</v>
      </c>
      <c r="D293" s="2">
        <v>2000000</v>
      </c>
      <c r="E293" s="2"/>
      <c r="F293" s="2">
        <f t="shared" si="36"/>
        <v>2000000</v>
      </c>
      <c r="G293" s="2">
        <v>1962303</v>
      </c>
      <c r="H293" s="2">
        <v>2200000</v>
      </c>
      <c r="I293" s="4" t="s">
        <v>312</v>
      </c>
    </row>
    <row r="294" spans="1:9" ht="11.1" customHeight="1" x14ac:dyDescent="0.2">
      <c r="A294" s="51" t="s">
        <v>218</v>
      </c>
      <c r="B294" s="51"/>
      <c r="C294" s="52" t="s">
        <v>248</v>
      </c>
      <c r="D294" s="2">
        <v>525000</v>
      </c>
      <c r="E294" s="2"/>
      <c r="F294" s="2">
        <f t="shared" si="36"/>
        <v>525000</v>
      </c>
      <c r="G294" s="2">
        <v>32346</v>
      </c>
      <c r="H294" s="2">
        <v>100000</v>
      </c>
      <c r="I294" s="4" t="s">
        <v>312</v>
      </c>
    </row>
    <row r="295" spans="1:9" ht="11.1" customHeight="1" x14ac:dyDescent="0.2">
      <c r="A295" s="51" t="s">
        <v>218</v>
      </c>
      <c r="B295" s="51"/>
      <c r="C295" s="52" t="s">
        <v>205</v>
      </c>
      <c r="D295" s="2">
        <v>3500000</v>
      </c>
      <c r="E295" s="2"/>
      <c r="F295" s="2">
        <f t="shared" si="36"/>
        <v>3500000</v>
      </c>
      <c r="G295" s="2">
        <v>4208970</v>
      </c>
      <c r="H295" s="2">
        <v>6000000</v>
      </c>
      <c r="I295" s="4" t="s">
        <v>312</v>
      </c>
    </row>
    <row r="296" spans="1:9" ht="11.1" customHeight="1" x14ac:dyDescent="0.2">
      <c r="A296" s="51" t="s">
        <v>218</v>
      </c>
      <c r="B296" s="51"/>
      <c r="C296" s="52" t="s">
        <v>357</v>
      </c>
      <c r="D296" s="2">
        <v>600000</v>
      </c>
      <c r="E296" s="2"/>
      <c r="F296" s="2">
        <f t="shared" si="36"/>
        <v>600000</v>
      </c>
      <c r="G296" s="2">
        <v>250000</v>
      </c>
      <c r="H296" s="2">
        <v>600000</v>
      </c>
      <c r="I296" s="4" t="s">
        <v>312</v>
      </c>
    </row>
    <row r="297" spans="1:9" ht="11.1" customHeight="1" x14ac:dyDescent="0.2">
      <c r="A297" s="51" t="s">
        <v>218</v>
      </c>
      <c r="B297" s="51"/>
      <c r="C297" s="52" t="s">
        <v>356</v>
      </c>
      <c r="D297" s="2">
        <v>600000</v>
      </c>
      <c r="E297" s="2"/>
      <c r="F297" s="2">
        <f t="shared" si="36"/>
        <v>600000</v>
      </c>
      <c r="G297" s="2">
        <v>643950</v>
      </c>
      <c r="H297" s="27">
        <v>700000</v>
      </c>
      <c r="I297" s="4" t="s">
        <v>312</v>
      </c>
    </row>
    <row r="298" spans="1:9" ht="11.1" customHeight="1" x14ac:dyDescent="0.2">
      <c r="A298" s="51" t="s">
        <v>218</v>
      </c>
      <c r="B298" s="51"/>
      <c r="C298" s="52" t="s">
        <v>273</v>
      </c>
      <c r="D298" s="2">
        <v>150000</v>
      </c>
      <c r="E298" s="2"/>
      <c r="F298" s="2">
        <f t="shared" si="36"/>
        <v>150000</v>
      </c>
      <c r="G298" s="2">
        <v>120000</v>
      </c>
      <c r="H298" s="2">
        <v>150000</v>
      </c>
      <c r="I298" s="4" t="s">
        <v>312</v>
      </c>
    </row>
    <row r="299" spans="1:9" ht="11.1" customHeight="1" x14ac:dyDescent="0.2">
      <c r="A299" s="51" t="s">
        <v>218</v>
      </c>
      <c r="B299" s="51"/>
      <c r="C299" s="52" t="s">
        <v>68</v>
      </c>
      <c r="D299" s="2">
        <v>1200000</v>
      </c>
      <c r="E299" s="2">
        <v>-400000</v>
      </c>
      <c r="F299" s="2">
        <f t="shared" si="36"/>
        <v>800000</v>
      </c>
      <c r="G299" s="2">
        <v>269291</v>
      </c>
      <c r="H299" s="2">
        <v>855000</v>
      </c>
      <c r="I299" s="4" t="s">
        <v>312</v>
      </c>
    </row>
    <row r="300" spans="1:9" ht="11.1" customHeight="1" x14ac:dyDescent="0.2">
      <c r="A300" s="51" t="s">
        <v>218</v>
      </c>
      <c r="B300" s="51"/>
      <c r="C300" s="52" t="s">
        <v>295</v>
      </c>
      <c r="D300" s="2">
        <v>500000</v>
      </c>
      <c r="E300" s="2"/>
      <c r="F300" s="2">
        <f t="shared" si="36"/>
        <v>500000</v>
      </c>
      <c r="G300" s="2">
        <v>124000</v>
      </c>
      <c r="H300" s="2">
        <v>200000</v>
      </c>
      <c r="I300" s="4" t="s">
        <v>312</v>
      </c>
    </row>
    <row r="301" spans="1:9" ht="11.1" customHeight="1" x14ac:dyDescent="0.2">
      <c r="A301" s="51" t="s">
        <v>218</v>
      </c>
      <c r="B301" s="51"/>
      <c r="C301" s="52" t="s">
        <v>163</v>
      </c>
      <c r="D301" s="2">
        <v>2200000</v>
      </c>
      <c r="E301" s="2">
        <v>-550000</v>
      </c>
      <c r="F301" s="2">
        <f t="shared" si="36"/>
        <v>1650000</v>
      </c>
      <c r="G301" s="2">
        <v>1532109</v>
      </c>
      <c r="H301" s="2">
        <v>1600000</v>
      </c>
      <c r="I301" s="4" t="s">
        <v>312</v>
      </c>
    </row>
    <row r="302" spans="1:9" ht="11.1" customHeight="1" x14ac:dyDescent="0.2">
      <c r="A302" s="51" t="s">
        <v>218</v>
      </c>
      <c r="B302" s="51"/>
      <c r="C302" s="52" t="s">
        <v>274</v>
      </c>
      <c r="D302" s="2">
        <v>300000</v>
      </c>
      <c r="E302" s="2"/>
      <c r="F302" s="2">
        <f t="shared" si="36"/>
        <v>300000</v>
      </c>
      <c r="G302" s="2">
        <v>250000</v>
      </c>
      <c r="H302" s="2">
        <v>300000</v>
      </c>
      <c r="I302" s="4" t="s">
        <v>312</v>
      </c>
    </row>
    <row r="303" spans="1:9" ht="11.1" customHeight="1" x14ac:dyDescent="0.2">
      <c r="A303" s="51" t="s">
        <v>218</v>
      </c>
      <c r="B303" s="51"/>
      <c r="C303" s="52" t="s">
        <v>488</v>
      </c>
      <c r="D303" s="2">
        <v>1170000</v>
      </c>
      <c r="E303" s="2"/>
      <c r="F303" s="2">
        <f t="shared" ref="F303:F317" si="38">SUM(D303:E303)</f>
        <v>1170000</v>
      </c>
      <c r="G303" s="2">
        <v>1953000</v>
      </c>
      <c r="H303" s="2">
        <v>2000000</v>
      </c>
      <c r="I303" s="4" t="s">
        <v>312</v>
      </c>
    </row>
    <row r="304" spans="1:9" ht="11.1" customHeight="1" x14ac:dyDescent="0.2">
      <c r="A304" s="51" t="s">
        <v>218</v>
      </c>
      <c r="B304" s="51"/>
      <c r="C304" s="52" t="s">
        <v>298</v>
      </c>
      <c r="D304" s="2">
        <v>400000</v>
      </c>
      <c r="E304" s="2"/>
      <c r="F304" s="2">
        <f t="shared" si="38"/>
        <v>400000</v>
      </c>
      <c r="G304" s="2">
        <v>392500</v>
      </c>
      <c r="H304" s="2">
        <v>100000</v>
      </c>
      <c r="I304" s="4" t="s">
        <v>312</v>
      </c>
    </row>
    <row r="305" spans="1:10" ht="11.1" customHeight="1" x14ac:dyDescent="0.2">
      <c r="A305" s="51" t="s">
        <v>218</v>
      </c>
      <c r="B305" s="51"/>
      <c r="C305" s="52" t="s">
        <v>439</v>
      </c>
      <c r="D305" s="2">
        <v>300000</v>
      </c>
      <c r="E305" s="2">
        <v>-300000</v>
      </c>
      <c r="F305" s="2">
        <f t="shared" si="38"/>
        <v>0</v>
      </c>
      <c r="G305" s="2">
        <v>0</v>
      </c>
      <c r="H305" s="2">
        <v>300000</v>
      </c>
      <c r="I305" s="4" t="s">
        <v>312</v>
      </c>
    </row>
    <row r="306" spans="1:10" ht="11.1" customHeight="1" x14ac:dyDescent="0.2">
      <c r="A306" s="51" t="s">
        <v>526</v>
      </c>
      <c r="B306" s="51"/>
      <c r="C306" s="65" t="s">
        <v>529</v>
      </c>
      <c r="D306" s="2">
        <v>500000</v>
      </c>
      <c r="E306" s="2">
        <v>-500000</v>
      </c>
      <c r="F306" s="2">
        <f t="shared" si="38"/>
        <v>0</v>
      </c>
      <c r="G306" s="2">
        <v>0</v>
      </c>
      <c r="H306" s="2">
        <v>0</v>
      </c>
      <c r="I306" s="4" t="s">
        <v>312</v>
      </c>
    </row>
    <row r="307" spans="1:10" ht="11.1" customHeight="1" x14ac:dyDescent="0.2">
      <c r="A307" s="51" t="s">
        <v>218</v>
      </c>
      <c r="B307" s="51"/>
      <c r="C307" s="65" t="s">
        <v>650</v>
      </c>
      <c r="D307" s="2"/>
      <c r="E307" s="2"/>
      <c r="F307" s="2"/>
      <c r="G307" s="2">
        <v>0</v>
      </c>
      <c r="H307" s="2">
        <v>2000000</v>
      </c>
    </row>
    <row r="308" spans="1:10" ht="11.1" customHeight="1" x14ac:dyDescent="0.2">
      <c r="A308" s="51" t="s">
        <v>416</v>
      </c>
      <c r="B308" s="51" t="s">
        <v>214</v>
      </c>
      <c r="C308" s="52" t="s">
        <v>417</v>
      </c>
      <c r="D308" s="2">
        <v>100000</v>
      </c>
      <c r="E308" s="2"/>
      <c r="F308" s="2">
        <f t="shared" si="38"/>
        <v>100000</v>
      </c>
      <c r="G308" s="2">
        <v>93623</v>
      </c>
      <c r="H308" s="2">
        <v>120000</v>
      </c>
      <c r="I308" s="4" t="s">
        <v>312</v>
      </c>
    </row>
    <row r="309" spans="1:10" ht="11.1" customHeight="1" x14ac:dyDescent="0.2">
      <c r="A309" s="51" t="s">
        <v>328</v>
      </c>
      <c r="B309" s="51" t="s">
        <v>328</v>
      </c>
      <c r="C309" s="52" t="s">
        <v>165</v>
      </c>
      <c r="D309" s="2">
        <v>100000</v>
      </c>
      <c r="E309" s="2"/>
      <c r="F309" s="2">
        <f t="shared" si="38"/>
        <v>100000</v>
      </c>
      <c r="G309" s="2">
        <v>135981</v>
      </c>
      <c r="H309" s="2">
        <v>300000</v>
      </c>
      <c r="I309" s="4" t="s">
        <v>312</v>
      </c>
    </row>
    <row r="310" spans="1:10" ht="11.1" customHeight="1" x14ac:dyDescent="0.2">
      <c r="A310" s="51" t="s">
        <v>315</v>
      </c>
      <c r="B310" s="51" t="s">
        <v>315</v>
      </c>
      <c r="C310" s="52" t="s">
        <v>55</v>
      </c>
      <c r="D310" s="2">
        <v>6486000</v>
      </c>
      <c r="E310" s="2">
        <v>-251600</v>
      </c>
      <c r="F310" s="2">
        <f t="shared" si="38"/>
        <v>6234400</v>
      </c>
      <c r="G310" s="2">
        <v>3820152</v>
      </c>
      <c r="H310" s="2">
        <v>7476000</v>
      </c>
      <c r="I310" s="4" t="s">
        <v>312</v>
      </c>
      <c r="J310" s="4">
        <f>SUM(H263:H288,H294:H307,H309)</f>
        <v>27538000</v>
      </c>
    </row>
    <row r="311" spans="1:10" ht="11.1" customHeight="1" x14ac:dyDescent="0.2">
      <c r="A311" s="51" t="s">
        <v>329</v>
      </c>
      <c r="B311" s="51" t="s">
        <v>329</v>
      </c>
      <c r="C311" s="52" t="s">
        <v>164</v>
      </c>
      <c r="D311" s="2">
        <v>1720000</v>
      </c>
      <c r="E311" s="2">
        <v>2200000</v>
      </c>
      <c r="F311" s="2">
        <f t="shared" si="38"/>
        <v>3920000</v>
      </c>
      <c r="G311" s="2">
        <v>4254264</v>
      </c>
      <c r="H311" s="2">
        <v>0</v>
      </c>
      <c r="I311" s="4" t="s">
        <v>312</v>
      </c>
    </row>
    <row r="312" spans="1:10" ht="11.1" customHeight="1" x14ac:dyDescent="0.2">
      <c r="A312" s="51" t="s">
        <v>330</v>
      </c>
      <c r="B312" s="51" t="s">
        <v>330</v>
      </c>
      <c r="C312" s="52" t="s">
        <v>622</v>
      </c>
      <c r="D312" s="2">
        <v>0</v>
      </c>
      <c r="E312" s="2">
        <v>10000</v>
      </c>
      <c r="F312" s="2">
        <f t="shared" si="38"/>
        <v>10000</v>
      </c>
      <c r="G312" s="2">
        <v>10488</v>
      </c>
      <c r="H312" s="2">
        <v>0</v>
      </c>
    </row>
    <row r="313" spans="1:10" ht="11.1" customHeight="1" x14ac:dyDescent="0.2">
      <c r="A313" s="51" t="s">
        <v>330</v>
      </c>
      <c r="B313" s="51" t="s">
        <v>330</v>
      </c>
      <c r="C313" s="52" t="s">
        <v>297</v>
      </c>
      <c r="D313" s="2">
        <v>15000</v>
      </c>
      <c r="E313" s="2"/>
      <c r="F313" s="2">
        <f t="shared" si="38"/>
        <v>15000</v>
      </c>
      <c r="G313" s="2">
        <v>4528</v>
      </c>
      <c r="H313" s="2">
        <v>15000</v>
      </c>
      <c r="I313" s="4" t="s">
        <v>312</v>
      </c>
    </row>
    <row r="314" spans="1:10" ht="11.1" customHeight="1" x14ac:dyDescent="0.2">
      <c r="A314" s="51" t="s">
        <v>596</v>
      </c>
      <c r="B314" s="51" t="s">
        <v>408</v>
      </c>
      <c r="C314" s="52" t="s">
        <v>675</v>
      </c>
      <c r="D314" s="2">
        <v>0</v>
      </c>
      <c r="E314" s="2">
        <v>800000</v>
      </c>
      <c r="F314" s="2">
        <f t="shared" si="38"/>
        <v>800000</v>
      </c>
      <c r="G314" s="2">
        <v>800000</v>
      </c>
      <c r="H314" s="2">
        <v>473000</v>
      </c>
    </row>
    <row r="315" spans="1:10" s="4" customFormat="1" ht="11.1" customHeight="1" x14ac:dyDescent="0.2">
      <c r="A315" s="51" t="s">
        <v>331</v>
      </c>
      <c r="B315" s="51" t="s">
        <v>331</v>
      </c>
      <c r="C315" s="65" t="s">
        <v>522</v>
      </c>
      <c r="D315" s="2">
        <v>300000</v>
      </c>
      <c r="E315" s="2"/>
      <c r="F315" s="2">
        <f t="shared" si="38"/>
        <v>300000</v>
      </c>
      <c r="G315" s="2">
        <v>257709</v>
      </c>
      <c r="H315" s="2">
        <v>0</v>
      </c>
      <c r="I315" s="4" t="s">
        <v>312</v>
      </c>
    </row>
    <row r="316" spans="1:10" s="4" customFormat="1" ht="11.1" customHeight="1" x14ac:dyDescent="0.2">
      <c r="A316" s="51" t="s">
        <v>331</v>
      </c>
      <c r="B316" s="51"/>
      <c r="C316" s="65" t="s">
        <v>649</v>
      </c>
      <c r="D316" s="2">
        <v>0</v>
      </c>
      <c r="E316" s="2"/>
      <c r="F316" s="2">
        <f t="shared" si="38"/>
        <v>0</v>
      </c>
      <c r="G316" s="2">
        <v>0</v>
      </c>
      <c r="H316" s="2">
        <v>0</v>
      </c>
    </row>
    <row r="317" spans="1:10" s="4" customFormat="1" ht="11.1" customHeight="1" x14ac:dyDescent="0.2">
      <c r="A317" s="51" t="s">
        <v>331</v>
      </c>
      <c r="B317" s="51"/>
      <c r="C317" s="65" t="s">
        <v>670</v>
      </c>
      <c r="D317" s="2">
        <v>0</v>
      </c>
      <c r="E317" s="2"/>
      <c r="F317" s="2">
        <f t="shared" si="38"/>
        <v>0</v>
      </c>
      <c r="G317" s="2">
        <v>0</v>
      </c>
      <c r="H317" s="2">
        <v>550000</v>
      </c>
    </row>
    <row r="318" spans="1:10" s="4" customFormat="1" ht="11.1" customHeight="1" x14ac:dyDescent="0.2">
      <c r="A318" s="51" t="s">
        <v>317</v>
      </c>
      <c r="B318" s="51" t="s">
        <v>317</v>
      </c>
      <c r="C318" s="65" t="s">
        <v>132</v>
      </c>
      <c r="D318" s="2">
        <v>81000</v>
      </c>
      <c r="E318" s="2">
        <v>216000</v>
      </c>
      <c r="F318" s="2">
        <f t="shared" ref="F318:F320" si="39">SUM(D318:E318)</f>
        <v>297000</v>
      </c>
      <c r="G318" s="2">
        <v>285581</v>
      </c>
      <c r="H318" s="2">
        <v>277000</v>
      </c>
      <c r="I318" s="4" t="s">
        <v>312</v>
      </c>
    </row>
    <row r="319" spans="1:10" ht="11.1" customHeight="1" x14ac:dyDescent="0.2">
      <c r="A319" s="51" t="s">
        <v>216</v>
      </c>
      <c r="B319" s="51" t="s">
        <v>216</v>
      </c>
      <c r="C319" s="52" t="s">
        <v>130</v>
      </c>
      <c r="D319" s="2">
        <v>2000000</v>
      </c>
      <c r="E319" s="2"/>
      <c r="F319" s="2">
        <f t="shared" si="39"/>
        <v>2000000</v>
      </c>
      <c r="G319" s="2">
        <v>2000000</v>
      </c>
      <c r="H319" s="2">
        <v>2000000</v>
      </c>
      <c r="I319" s="4" t="s">
        <v>312</v>
      </c>
    </row>
    <row r="320" spans="1:10" ht="11.1" customHeight="1" x14ac:dyDescent="0.2">
      <c r="A320" s="51" t="s">
        <v>316</v>
      </c>
      <c r="B320" s="51" t="s">
        <v>316</v>
      </c>
      <c r="C320" s="52" t="s">
        <v>131</v>
      </c>
      <c r="D320" s="2">
        <v>540000</v>
      </c>
      <c r="E320" s="2"/>
      <c r="F320" s="2">
        <f t="shared" si="39"/>
        <v>540000</v>
      </c>
      <c r="G320" s="2">
        <v>540000</v>
      </c>
      <c r="H320" s="2">
        <v>540000</v>
      </c>
      <c r="I320" s="4" t="s">
        <v>312</v>
      </c>
    </row>
    <row r="321" spans="1:244" s="46" customFormat="1" ht="11.1" customHeight="1" x14ac:dyDescent="0.2">
      <c r="A321" s="61"/>
      <c r="B321" s="61"/>
      <c r="C321" s="62" t="s">
        <v>85</v>
      </c>
      <c r="D321" s="63">
        <f t="shared" ref="D321:H321" si="40">SUM(D228:D320)</f>
        <v>123714000</v>
      </c>
      <c r="E321" s="63">
        <f t="shared" si="40"/>
        <v>14252100</v>
      </c>
      <c r="F321" s="63">
        <f t="shared" si="40"/>
        <v>137966100</v>
      </c>
      <c r="G321" s="63">
        <f t="shared" si="40"/>
        <v>131376851</v>
      </c>
      <c r="H321" s="63">
        <f t="shared" si="40"/>
        <v>141073000</v>
      </c>
      <c r="I321" s="64"/>
    </row>
    <row r="322" spans="1:244" s="46" customFormat="1" ht="11.1" customHeight="1" x14ac:dyDescent="0.2">
      <c r="A322" s="50"/>
      <c r="B322" s="50"/>
      <c r="D322" s="64"/>
      <c r="E322" s="64"/>
      <c r="F322" s="64"/>
      <c r="G322" s="64"/>
      <c r="H322" s="64"/>
      <c r="I322" s="64"/>
    </row>
    <row r="323" spans="1:244" s="46" customFormat="1" ht="11.1" customHeight="1" x14ac:dyDescent="0.2">
      <c r="A323" s="50"/>
      <c r="B323" s="50"/>
      <c r="D323" s="64"/>
      <c r="E323" s="64"/>
      <c r="F323" s="64"/>
      <c r="G323" s="64"/>
      <c r="H323" s="64"/>
      <c r="I323" s="64"/>
    </row>
    <row r="324" spans="1:244" s="46" customFormat="1" x14ac:dyDescent="0.2">
      <c r="A324" s="47" t="s">
        <v>664</v>
      </c>
      <c r="B324" s="47"/>
      <c r="C324" s="43"/>
      <c r="D324" s="49"/>
      <c r="E324" s="49"/>
      <c r="F324" s="49"/>
      <c r="G324" s="49"/>
      <c r="H324" s="49"/>
      <c r="I324" s="49"/>
    </row>
    <row r="325" spans="1:244" s="46" customFormat="1" x14ac:dyDescent="0.2">
      <c r="A325" s="47" t="s">
        <v>226</v>
      </c>
      <c r="B325" s="47"/>
      <c r="C325" s="43"/>
      <c r="D325" s="49"/>
      <c r="E325" s="49"/>
      <c r="F325" s="49"/>
      <c r="G325" s="49"/>
      <c r="H325" s="49"/>
      <c r="I325" s="49"/>
    </row>
    <row r="326" spans="1:244" s="46" customFormat="1" x14ac:dyDescent="0.2">
      <c r="A326" s="50" t="s">
        <v>50</v>
      </c>
      <c r="B326" s="50"/>
      <c r="D326" s="64"/>
      <c r="E326" s="64"/>
      <c r="F326" s="64"/>
      <c r="G326" s="64"/>
      <c r="H326" s="64"/>
      <c r="I326" s="64"/>
    </row>
    <row r="327" spans="1:244" x14ac:dyDescent="0.2">
      <c r="A327" s="51" t="s">
        <v>344</v>
      </c>
      <c r="B327" s="51" t="s">
        <v>344</v>
      </c>
      <c r="C327" s="52" t="s">
        <v>473</v>
      </c>
      <c r="D327" s="2"/>
      <c r="E327" s="2"/>
      <c r="F327" s="2">
        <f t="shared" ref="F327" si="41">SUM(D327:E327)</f>
        <v>0</v>
      </c>
      <c r="G327" s="2"/>
      <c r="H327" s="2">
        <v>114549533</v>
      </c>
      <c r="I327" s="4" t="s">
        <v>312</v>
      </c>
    </row>
    <row r="328" spans="1:244" s="46" customFormat="1" x14ac:dyDescent="0.2">
      <c r="A328" s="61"/>
      <c r="B328" s="61"/>
      <c r="C328" s="62" t="s">
        <v>51</v>
      </c>
      <c r="D328" s="63">
        <f>SUM(D327:D327)</f>
        <v>0</v>
      </c>
      <c r="E328" s="63">
        <f>SUM(E327:E327)</f>
        <v>0</v>
      </c>
      <c r="F328" s="63">
        <f>SUM(F327:F327)</f>
        <v>0</v>
      </c>
      <c r="G328" s="63">
        <f t="shared" ref="G328:H328" si="42">SUM(G327:G327)</f>
        <v>0</v>
      </c>
      <c r="H328" s="63">
        <f t="shared" si="42"/>
        <v>114549533</v>
      </c>
      <c r="I328" s="64"/>
    </row>
    <row r="329" spans="1:244" s="46" customFormat="1" x14ac:dyDescent="0.2">
      <c r="A329" s="50"/>
      <c r="B329" s="50"/>
      <c r="D329" s="64"/>
      <c r="E329" s="64"/>
      <c r="F329" s="64"/>
      <c r="G329" s="64"/>
      <c r="H329" s="64"/>
      <c r="I329" s="64"/>
    </row>
    <row r="330" spans="1:244" s="46" customFormat="1" x14ac:dyDescent="0.2">
      <c r="A330" s="50"/>
      <c r="B330" s="50"/>
      <c r="D330" s="64"/>
      <c r="E330" s="64"/>
      <c r="F330" s="64"/>
      <c r="G330" s="64"/>
      <c r="H330" s="64"/>
      <c r="I330" s="64"/>
    </row>
    <row r="331" spans="1:244" s="46" customFormat="1" x14ac:dyDescent="0.2">
      <c r="A331" s="47" t="s">
        <v>664</v>
      </c>
      <c r="B331" s="47"/>
      <c r="C331" s="43"/>
      <c r="D331" s="49"/>
      <c r="E331" s="49"/>
      <c r="F331" s="49"/>
      <c r="G331" s="49"/>
      <c r="H331" s="49"/>
      <c r="I331" s="49"/>
    </row>
    <row r="332" spans="1:244" ht="12.45" customHeight="1" x14ac:dyDescent="0.2">
      <c r="A332" s="47" t="s">
        <v>226</v>
      </c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  <c r="BE332" s="47"/>
      <c r="BF332" s="47"/>
      <c r="BG332" s="47"/>
      <c r="BH332" s="47"/>
      <c r="BI332" s="47"/>
      <c r="BJ332" s="47"/>
      <c r="BK332" s="47"/>
      <c r="BL332" s="47"/>
      <c r="BM332" s="47"/>
      <c r="BN332" s="47"/>
      <c r="BO332" s="47"/>
      <c r="BP332" s="47"/>
      <c r="BQ332" s="47"/>
      <c r="BR332" s="47"/>
      <c r="BS332" s="47"/>
      <c r="BT332" s="47"/>
      <c r="BU332" s="47"/>
      <c r="BV332" s="47"/>
      <c r="BW332" s="47"/>
      <c r="BX332" s="47"/>
      <c r="BY332" s="47"/>
      <c r="BZ332" s="47"/>
      <c r="CA332" s="47"/>
      <c r="CB332" s="47"/>
      <c r="CC332" s="47"/>
      <c r="CD332" s="47"/>
      <c r="CE332" s="47"/>
      <c r="CF332" s="47"/>
      <c r="CG332" s="47"/>
      <c r="CH332" s="47"/>
      <c r="CI332" s="47"/>
      <c r="CJ332" s="47"/>
      <c r="CK332" s="47"/>
      <c r="CL332" s="47"/>
      <c r="CM332" s="47"/>
      <c r="CN332" s="47"/>
      <c r="CO332" s="47"/>
      <c r="CP332" s="47"/>
      <c r="CQ332" s="47"/>
      <c r="CR332" s="47"/>
      <c r="CS332" s="47"/>
      <c r="CT332" s="47"/>
      <c r="CU332" s="47"/>
      <c r="CV332" s="47"/>
      <c r="CW332" s="47"/>
      <c r="CX332" s="47"/>
      <c r="CY332" s="47"/>
      <c r="CZ332" s="47"/>
      <c r="DA332" s="47"/>
      <c r="DB332" s="47"/>
      <c r="DC332" s="47"/>
      <c r="DD332" s="47"/>
      <c r="DE332" s="47"/>
      <c r="DF332" s="47"/>
      <c r="DG332" s="47"/>
      <c r="DH332" s="47"/>
      <c r="DI332" s="47"/>
      <c r="DJ332" s="47"/>
      <c r="DK332" s="47"/>
      <c r="DL332" s="47"/>
      <c r="DM332" s="47"/>
      <c r="DN332" s="47"/>
      <c r="DO332" s="47"/>
      <c r="DP332" s="47"/>
      <c r="DQ332" s="47"/>
      <c r="DR332" s="47"/>
      <c r="DS332" s="47"/>
      <c r="DT332" s="47"/>
      <c r="DU332" s="47"/>
      <c r="DV332" s="47"/>
      <c r="DW332" s="47"/>
      <c r="DX332" s="47"/>
      <c r="DY332" s="47"/>
      <c r="DZ332" s="47"/>
      <c r="EA332" s="47"/>
      <c r="EB332" s="47"/>
      <c r="EC332" s="47"/>
      <c r="ED332" s="47"/>
      <c r="EE332" s="47"/>
      <c r="EF332" s="47"/>
      <c r="EG332" s="47"/>
      <c r="EH332" s="47"/>
      <c r="EI332" s="47"/>
      <c r="EJ332" s="47"/>
      <c r="EK332" s="47"/>
      <c r="EL332" s="47"/>
      <c r="EM332" s="47"/>
      <c r="EN332" s="47"/>
      <c r="EO332" s="47"/>
      <c r="EP332" s="47"/>
      <c r="EQ332" s="47"/>
      <c r="ER332" s="47"/>
      <c r="ES332" s="47"/>
      <c r="ET332" s="47"/>
      <c r="EU332" s="47"/>
      <c r="EV332" s="47"/>
      <c r="EW332" s="47"/>
      <c r="EX332" s="47"/>
      <c r="EY332" s="47"/>
      <c r="EZ332" s="47"/>
      <c r="FA332" s="47"/>
      <c r="FB332" s="47"/>
      <c r="FC332" s="47"/>
      <c r="FD332" s="47"/>
      <c r="FE332" s="47"/>
      <c r="FF332" s="47"/>
      <c r="FG332" s="47"/>
      <c r="FH332" s="47"/>
      <c r="FI332" s="47"/>
      <c r="FJ332" s="47"/>
      <c r="FK332" s="47"/>
      <c r="FL332" s="47"/>
      <c r="FM332" s="47"/>
      <c r="FN332" s="47"/>
      <c r="FO332" s="47"/>
      <c r="FP332" s="47"/>
      <c r="FQ332" s="47"/>
      <c r="FR332" s="47"/>
      <c r="FS332" s="47"/>
      <c r="FT332" s="47"/>
      <c r="FU332" s="47"/>
      <c r="FV332" s="47"/>
      <c r="FW332" s="47"/>
      <c r="FX332" s="47"/>
      <c r="FY332" s="47"/>
      <c r="FZ332" s="47"/>
      <c r="GA332" s="47"/>
      <c r="GB332" s="47"/>
      <c r="GC332" s="47"/>
      <c r="GD332" s="47"/>
      <c r="GE332" s="47"/>
      <c r="GF332" s="47"/>
      <c r="GG332" s="47"/>
      <c r="GH332" s="47"/>
      <c r="GI332" s="47"/>
      <c r="GJ332" s="47"/>
      <c r="GK332" s="47"/>
      <c r="GL332" s="47"/>
      <c r="GM332" s="47"/>
      <c r="GN332" s="47"/>
      <c r="GO332" s="47"/>
      <c r="GP332" s="47"/>
      <c r="GQ332" s="47"/>
      <c r="GR332" s="47"/>
      <c r="GS332" s="47"/>
      <c r="GT332" s="47"/>
      <c r="GU332" s="47"/>
      <c r="GV332" s="47"/>
      <c r="GW332" s="47"/>
      <c r="GX332" s="47"/>
      <c r="GY332" s="47"/>
      <c r="GZ332" s="47"/>
      <c r="HA332" s="47"/>
      <c r="HB332" s="47"/>
      <c r="HC332" s="47"/>
      <c r="HD332" s="47"/>
      <c r="HE332" s="47"/>
      <c r="HF332" s="47"/>
      <c r="HG332" s="47"/>
      <c r="HH332" s="47"/>
      <c r="HI332" s="47"/>
      <c r="HJ332" s="47"/>
      <c r="HK332" s="47"/>
      <c r="HL332" s="47"/>
      <c r="HM332" s="47"/>
      <c r="HN332" s="47"/>
      <c r="HO332" s="47"/>
      <c r="HP332" s="47"/>
      <c r="HQ332" s="47"/>
      <c r="HR332" s="47"/>
      <c r="HS332" s="47"/>
      <c r="HT332" s="47"/>
      <c r="HU332" s="47"/>
      <c r="HV332" s="47"/>
      <c r="HW332" s="47"/>
      <c r="HX332" s="47"/>
      <c r="HY332" s="47"/>
      <c r="HZ332" s="47"/>
      <c r="IA332" s="47"/>
      <c r="IB332" s="47"/>
      <c r="IC332" s="47"/>
      <c r="ID332" s="47"/>
      <c r="IE332" s="47"/>
      <c r="IF332" s="47"/>
      <c r="IG332" s="47"/>
      <c r="IH332" s="47"/>
      <c r="II332" s="47"/>
      <c r="IJ332" s="47"/>
    </row>
    <row r="333" spans="1:244" s="46" customFormat="1" x14ac:dyDescent="0.2">
      <c r="A333" s="50" t="s">
        <v>52</v>
      </c>
      <c r="B333" s="50"/>
      <c r="D333" s="64"/>
      <c r="E333" s="64"/>
      <c r="F333" s="64"/>
      <c r="G333" s="64"/>
      <c r="H333" s="64"/>
      <c r="I333" s="64"/>
    </row>
    <row r="334" spans="1:244" x14ac:dyDescent="0.2">
      <c r="A334" s="51" t="s">
        <v>216</v>
      </c>
      <c r="B334" s="51" t="s">
        <v>216</v>
      </c>
      <c r="C334" s="52" t="s">
        <v>666</v>
      </c>
      <c r="D334" s="2"/>
      <c r="E334" s="2"/>
      <c r="F334" s="2">
        <f t="shared" ref="F334:F340" si="43">SUM(D334:E334)</f>
        <v>0</v>
      </c>
      <c r="G334" s="2">
        <v>0</v>
      </c>
      <c r="H334" s="2">
        <v>79793435</v>
      </c>
      <c r="I334" s="4" t="s">
        <v>312</v>
      </c>
    </row>
    <row r="335" spans="1:244" x14ac:dyDescent="0.2">
      <c r="A335" s="51" t="s">
        <v>216</v>
      </c>
      <c r="B335" s="51"/>
      <c r="C335" s="52" t="s">
        <v>667</v>
      </c>
      <c r="E335" s="2"/>
      <c r="F335" s="2">
        <f t="shared" si="43"/>
        <v>0</v>
      </c>
      <c r="G335" s="2"/>
      <c r="H335" s="2">
        <v>629921</v>
      </c>
    </row>
    <row r="336" spans="1:244" x14ac:dyDescent="0.2">
      <c r="A336" s="51" t="s">
        <v>316</v>
      </c>
      <c r="B336" s="51" t="s">
        <v>316</v>
      </c>
      <c r="C336" s="52" t="s">
        <v>504</v>
      </c>
      <c r="D336" s="2"/>
      <c r="E336" s="2"/>
      <c r="F336" s="2">
        <f>SUM(D336:E336)</f>
        <v>0</v>
      </c>
      <c r="G336" s="2">
        <v>0</v>
      </c>
      <c r="H336" s="2">
        <v>21714306</v>
      </c>
      <c r="I336" s="4" t="s">
        <v>312</v>
      </c>
    </row>
    <row r="337" spans="1:244" x14ac:dyDescent="0.2">
      <c r="A337" s="51" t="s">
        <v>331</v>
      </c>
      <c r="B337" s="51" t="s">
        <v>331</v>
      </c>
      <c r="C337" s="52" t="s">
        <v>665</v>
      </c>
      <c r="D337" s="2"/>
      <c r="E337" s="2"/>
      <c r="F337" s="2">
        <f t="shared" si="43"/>
        <v>0</v>
      </c>
      <c r="G337" s="2">
        <v>0</v>
      </c>
      <c r="H337" s="2">
        <v>5048717</v>
      </c>
      <c r="I337" s="4" t="s">
        <v>312</v>
      </c>
    </row>
    <row r="338" spans="1:244" x14ac:dyDescent="0.2">
      <c r="A338" s="51" t="s">
        <v>317</v>
      </c>
      <c r="B338" s="51" t="s">
        <v>317</v>
      </c>
      <c r="C338" s="52" t="s">
        <v>430</v>
      </c>
      <c r="D338" s="2"/>
      <c r="E338" s="2"/>
      <c r="F338" s="2">
        <f t="shared" si="43"/>
        <v>0</v>
      </c>
      <c r="G338" s="2">
        <v>0</v>
      </c>
      <c r="H338" s="2">
        <v>1363154</v>
      </c>
    </row>
    <row r="339" spans="1:244" x14ac:dyDescent="0.2">
      <c r="A339" s="51" t="s">
        <v>434</v>
      </c>
      <c r="B339" s="51" t="s">
        <v>218</v>
      </c>
      <c r="C339" s="52" t="s">
        <v>15</v>
      </c>
      <c r="D339" s="2"/>
      <c r="E339" s="2"/>
      <c r="F339" s="2">
        <f t="shared" si="43"/>
        <v>0</v>
      </c>
      <c r="G339" s="2">
        <v>0</v>
      </c>
      <c r="H339" s="2">
        <v>4724409</v>
      </c>
      <c r="I339" s="4" t="s">
        <v>312</v>
      </c>
    </row>
    <row r="340" spans="1:244" x14ac:dyDescent="0.2">
      <c r="A340" s="51" t="s">
        <v>315</v>
      </c>
      <c r="B340" s="51" t="s">
        <v>315</v>
      </c>
      <c r="C340" s="52" t="s">
        <v>89</v>
      </c>
      <c r="D340" s="2"/>
      <c r="E340" s="2"/>
      <c r="F340" s="2">
        <f t="shared" si="43"/>
        <v>0</v>
      </c>
      <c r="G340" s="2">
        <v>0</v>
      </c>
      <c r="H340" s="2">
        <v>1275591</v>
      </c>
      <c r="I340" s="4" t="s">
        <v>312</v>
      </c>
    </row>
    <row r="341" spans="1:244" s="46" customFormat="1" x14ac:dyDescent="0.2">
      <c r="A341" s="61"/>
      <c r="B341" s="61"/>
      <c r="C341" s="62" t="s">
        <v>53</v>
      </c>
      <c r="D341" s="63">
        <f>SUM(D334:D340)</f>
        <v>0</v>
      </c>
      <c r="E341" s="63">
        <f>SUM(E334:E340)</f>
        <v>0</v>
      </c>
      <c r="F341" s="63">
        <f>SUM(F334:F340)</f>
        <v>0</v>
      </c>
      <c r="G341" s="63">
        <f>SUM(G334:G340)</f>
        <v>0</v>
      </c>
      <c r="H341" s="63">
        <f>SUM(H334:H340)</f>
        <v>114549533</v>
      </c>
      <c r="I341" s="64"/>
    </row>
    <row r="342" spans="1:244" s="46" customFormat="1" ht="11.1" customHeight="1" x14ac:dyDescent="0.2">
      <c r="A342" s="50"/>
      <c r="B342" s="50"/>
      <c r="D342" s="64"/>
      <c r="E342" s="64"/>
      <c r="F342" s="64"/>
      <c r="G342" s="64"/>
      <c r="H342" s="64"/>
      <c r="I342" s="64"/>
    </row>
    <row r="343" spans="1:244" s="46" customFormat="1" ht="11.1" customHeight="1" x14ac:dyDescent="0.2">
      <c r="A343" s="50"/>
      <c r="B343" s="50"/>
      <c r="D343" s="64"/>
      <c r="E343" s="64"/>
      <c r="F343" s="64"/>
      <c r="G343" s="64"/>
      <c r="H343" s="64"/>
      <c r="I343" s="64"/>
    </row>
    <row r="344" spans="1:244" s="46" customFormat="1" ht="11.1" customHeight="1" x14ac:dyDescent="0.2">
      <c r="A344" s="50"/>
      <c r="B344" s="50"/>
      <c r="D344" s="64"/>
      <c r="E344" s="64"/>
      <c r="F344" s="64"/>
      <c r="G344" s="64"/>
      <c r="H344" s="64"/>
      <c r="I344" s="64"/>
    </row>
    <row r="345" spans="1:244" s="46" customFormat="1" x14ac:dyDescent="0.2">
      <c r="A345" s="47" t="s">
        <v>474</v>
      </c>
      <c r="B345" s="50"/>
      <c r="D345" s="64"/>
      <c r="E345" s="64"/>
      <c r="F345" s="64"/>
      <c r="G345" s="64"/>
      <c r="H345" s="64"/>
      <c r="I345" s="64"/>
    </row>
    <row r="346" spans="1:244" ht="12.45" customHeight="1" x14ac:dyDescent="0.2">
      <c r="A346" s="47" t="s">
        <v>226</v>
      </c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  <c r="AC346" s="47"/>
      <c r="AD346" s="47"/>
      <c r="AE346" s="47"/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  <c r="BE346" s="47"/>
      <c r="BF346" s="47"/>
      <c r="BG346" s="47"/>
      <c r="BH346" s="47"/>
      <c r="BI346" s="47"/>
      <c r="BJ346" s="47"/>
      <c r="BK346" s="47"/>
      <c r="BL346" s="47"/>
      <c r="BM346" s="47"/>
      <c r="BN346" s="47"/>
      <c r="BO346" s="47"/>
      <c r="BP346" s="47"/>
      <c r="BQ346" s="47"/>
      <c r="BR346" s="47"/>
      <c r="BS346" s="47"/>
      <c r="BT346" s="47"/>
      <c r="BU346" s="47"/>
      <c r="BV346" s="47"/>
      <c r="BW346" s="47"/>
      <c r="BX346" s="47"/>
      <c r="BY346" s="47"/>
      <c r="BZ346" s="47"/>
      <c r="CA346" s="47"/>
      <c r="CB346" s="47"/>
      <c r="CC346" s="47"/>
      <c r="CD346" s="47"/>
      <c r="CE346" s="47"/>
      <c r="CF346" s="47"/>
      <c r="CG346" s="47"/>
      <c r="CH346" s="47"/>
      <c r="CI346" s="47"/>
      <c r="CJ346" s="47"/>
      <c r="CK346" s="47"/>
      <c r="CL346" s="47"/>
      <c r="CM346" s="47"/>
      <c r="CN346" s="47"/>
      <c r="CO346" s="47"/>
      <c r="CP346" s="47"/>
      <c r="CQ346" s="47"/>
      <c r="CR346" s="47"/>
      <c r="CS346" s="47"/>
      <c r="CT346" s="47"/>
      <c r="CU346" s="47"/>
      <c r="CV346" s="47"/>
      <c r="CW346" s="47"/>
      <c r="CX346" s="47"/>
      <c r="CY346" s="47"/>
      <c r="CZ346" s="47"/>
      <c r="DA346" s="47"/>
      <c r="DB346" s="47"/>
      <c r="DC346" s="47"/>
      <c r="DD346" s="47"/>
      <c r="DE346" s="47"/>
      <c r="DF346" s="47"/>
      <c r="DG346" s="47"/>
      <c r="DH346" s="47"/>
      <c r="DI346" s="47"/>
      <c r="DJ346" s="47"/>
      <c r="DK346" s="47"/>
      <c r="DL346" s="47"/>
      <c r="DM346" s="47"/>
      <c r="DN346" s="47"/>
      <c r="DO346" s="47"/>
      <c r="DP346" s="47"/>
      <c r="DQ346" s="47"/>
      <c r="DR346" s="47"/>
      <c r="DS346" s="47"/>
      <c r="DT346" s="47"/>
      <c r="DU346" s="47"/>
      <c r="DV346" s="47"/>
      <c r="DW346" s="47"/>
      <c r="DX346" s="47"/>
      <c r="DY346" s="47"/>
      <c r="DZ346" s="47"/>
      <c r="EA346" s="47"/>
      <c r="EB346" s="47"/>
      <c r="EC346" s="47"/>
      <c r="ED346" s="47"/>
      <c r="EE346" s="47"/>
      <c r="EF346" s="47"/>
      <c r="EG346" s="47"/>
      <c r="EH346" s="47"/>
      <c r="EI346" s="47"/>
      <c r="EJ346" s="47"/>
      <c r="EK346" s="47"/>
      <c r="EL346" s="47"/>
      <c r="EM346" s="47"/>
      <c r="EN346" s="47"/>
      <c r="EO346" s="47"/>
      <c r="EP346" s="47"/>
      <c r="EQ346" s="47"/>
      <c r="ER346" s="47"/>
      <c r="ES346" s="47"/>
      <c r="ET346" s="47"/>
      <c r="EU346" s="47"/>
      <c r="EV346" s="47"/>
      <c r="EW346" s="47"/>
      <c r="EX346" s="47"/>
      <c r="EY346" s="47"/>
      <c r="EZ346" s="47"/>
      <c r="FA346" s="47"/>
      <c r="FB346" s="47"/>
      <c r="FC346" s="47"/>
      <c r="FD346" s="47"/>
      <c r="FE346" s="47"/>
      <c r="FF346" s="47"/>
      <c r="FG346" s="47"/>
      <c r="FH346" s="47"/>
      <c r="FI346" s="47"/>
      <c r="FJ346" s="47"/>
      <c r="FK346" s="47"/>
      <c r="FL346" s="47"/>
      <c r="FM346" s="47"/>
      <c r="FN346" s="47"/>
      <c r="FO346" s="47"/>
      <c r="FP346" s="47"/>
      <c r="FQ346" s="47"/>
      <c r="FR346" s="47"/>
      <c r="FS346" s="47"/>
      <c r="FT346" s="47"/>
      <c r="FU346" s="47"/>
      <c r="FV346" s="47"/>
      <c r="FW346" s="47"/>
      <c r="FX346" s="47"/>
      <c r="FY346" s="47"/>
      <c r="FZ346" s="47"/>
      <c r="GA346" s="47"/>
      <c r="GB346" s="47"/>
      <c r="GC346" s="47"/>
      <c r="GD346" s="47"/>
      <c r="GE346" s="47"/>
      <c r="GF346" s="47"/>
      <c r="GG346" s="47"/>
      <c r="GH346" s="47"/>
      <c r="GI346" s="47"/>
      <c r="GJ346" s="47"/>
      <c r="GK346" s="47"/>
      <c r="GL346" s="47"/>
      <c r="GM346" s="47"/>
      <c r="GN346" s="47"/>
      <c r="GO346" s="47"/>
      <c r="GP346" s="47"/>
      <c r="GQ346" s="47"/>
      <c r="GR346" s="47"/>
      <c r="GS346" s="47"/>
      <c r="GT346" s="47"/>
      <c r="GU346" s="47"/>
      <c r="GV346" s="47"/>
      <c r="GW346" s="47"/>
      <c r="GX346" s="47"/>
      <c r="GY346" s="47"/>
      <c r="GZ346" s="47"/>
      <c r="HA346" s="47"/>
      <c r="HB346" s="47"/>
      <c r="HC346" s="47"/>
      <c r="HD346" s="47"/>
      <c r="HE346" s="47"/>
      <c r="HF346" s="47"/>
      <c r="HG346" s="47"/>
      <c r="HH346" s="47"/>
      <c r="HI346" s="47"/>
      <c r="HJ346" s="47"/>
      <c r="HK346" s="47"/>
      <c r="HL346" s="47"/>
      <c r="HM346" s="47"/>
      <c r="HN346" s="47"/>
      <c r="HO346" s="47"/>
      <c r="HP346" s="47"/>
      <c r="HQ346" s="47"/>
      <c r="HR346" s="47"/>
      <c r="HS346" s="47"/>
      <c r="HT346" s="47"/>
      <c r="HU346" s="47"/>
      <c r="HV346" s="47"/>
      <c r="HW346" s="47"/>
      <c r="HX346" s="47"/>
      <c r="HY346" s="47"/>
      <c r="HZ346" s="47"/>
      <c r="IA346" s="47"/>
      <c r="IB346" s="47"/>
      <c r="IC346" s="47"/>
      <c r="ID346" s="47"/>
      <c r="IE346" s="47"/>
      <c r="IF346" s="47"/>
      <c r="IG346" s="47"/>
      <c r="IH346" s="47"/>
      <c r="II346" s="47"/>
      <c r="IJ346" s="47"/>
    </row>
    <row r="347" spans="1:244" s="46" customFormat="1" x14ac:dyDescent="0.2">
      <c r="A347" s="50" t="s">
        <v>52</v>
      </c>
      <c r="B347" s="50"/>
      <c r="D347" s="64"/>
      <c r="E347" s="64"/>
      <c r="F347" s="64"/>
      <c r="G347" s="64"/>
      <c r="H347" s="64"/>
      <c r="I347" s="64"/>
    </row>
    <row r="348" spans="1:244" x14ac:dyDescent="0.2">
      <c r="A348" s="51" t="s">
        <v>216</v>
      </c>
      <c r="B348" s="51" t="s">
        <v>216</v>
      </c>
      <c r="C348" s="52" t="s">
        <v>20</v>
      </c>
      <c r="D348" s="2">
        <v>11652000</v>
      </c>
      <c r="E348" s="2"/>
      <c r="F348" s="2">
        <f t="shared" ref="F348:F354" si="44">SUM(D348:E348)</f>
        <v>11652000</v>
      </c>
      <c r="G348" s="2">
        <v>11652214</v>
      </c>
      <c r="H348" s="2">
        <v>0</v>
      </c>
      <c r="I348" s="4" t="s">
        <v>312</v>
      </c>
    </row>
    <row r="349" spans="1:244" x14ac:dyDescent="0.2">
      <c r="A349" s="51" t="s">
        <v>216</v>
      </c>
      <c r="B349" s="51"/>
      <c r="C349" s="52" t="s">
        <v>517</v>
      </c>
      <c r="D349" s="2">
        <v>10318000</v>
      </c>
      <c r="E349" s="2"/>
      <c r="F349" s="2">
        <f t="shared" si="44"/>
        <v>10318000</v>
      </c>
      <c r="G349" s="2">
        <v>10260275</v>
      </c>
      <c r="H349" s="2">
        <v>0</v>
      </c>
      <c r="I349" s="4" t="s">
        <v>312</v>
      </c>
    </row>
    <row r="350" spans="1:244" x14ac:dyDescent="0.2">
      <c r="A350" s="51" t="s">
        <v>316</v>
      </c>
      <c r="B350" s="51" t="s">
        <v>316</v>
      </c>
      <c r="C350" s="52" t="s">
        <v>504</v>
      </c>
      <c r="D350" s="2">
        <v>3187000</v>
      </c>
      <c r="E350" s="2"/>
      <c r="F350" s="2">
        <f t="shared" si="44"/>
        <v>3187000</v>
      </c>
      <c r="G350" s="2">
        <v>3186598</v>
      </c>
      <c r="H350" s="2">
        <v>0</v>
      </c>
      <c r="I350" s="4" t="s">
        <v>312</v>
      </c>
    </row>
    <row r="351" spans="1:244" x14ac:dyDescent="0.2">
      <c r="A351" s="51" t="s">
        <v>316</v>
      </c>
      <c r="B351" s="51"/>
      <c r="C351" s="52" t="s">
        <v>518</v>
      </c>
      <c r="D351" s="2">
        <v>2745000</v>
      </c>
      <c r="E351" s="2"/>
      <c r="F351" s="2">
        <f t="shared" si="44"/>
        <v>2745000</v>
      </c>
      <c r="G351" s="2">
        <v>2702774</v>
      </c>
      <c r="H351" s="2">
        <v>0</v>
      </c>
      <c r="I351" s="4" t="s">
        <v>312</v>
      </c>
    </row>
    <row r="352" spans="1:244" x14ac:dyDescent="0.2">
      <c r="A352" s="51" t="s">
        <v>434</v>
      </c>
      <c r="B352" s="51" t="s">
        <v>218</v>
      </c>
      <c r="C352" s="52" t="s">
        <v>436</v>
      </c>
      <c r="D352" s="2">
        <v>8000</v>
      </c>
      <c r="E352" s="2"/>
      <c r="F352" s="2">
        <f t="shared" si="44"/>
        <v>8000</v>
      </c>
      <c r="G352" s="2">
        <v>295252</v>
      </c>
      <c r="H352" s="2">
        <v>0</v>
      </c>
      <c r="I352" s="4" t="s">
        <v>312</v>
      </c>
    </row>
    <row r="353" spans="1:244" x14ac:dyDescent="0.2">
      <c r="A353" s="51" t="s">
        <v>315</v>
      </c>
      <c r="B353" s="51" t="s">
        <v>315</v>
      </c>
      <c r="C353" s="52" t="s">
        <v>89</v>
      </c>
      <c r="D353" s="2">
        <v>2000</v>
      </c>
      <c r="E353" s="2"/>
      <c r="F353" s="2">
        <f t="shared" si="44"/>
        <v>2000</v>
      </c>
      <c r="G353" s="2">
        <v>79718</v>
      </c>
      <c r="H353" s="2">
        <v>0</v>
      </c>
      <c r="I353" s="4" t="s">
        <v>312</v>
      </c>
    </row>
    <row r="354" spans="1:244" x14ac:dyDescent="0.2">
      <c r="A354" s="51" t="s">
        <v>615</v>
      </c>
      <c r="B354" s="51"/>
      <c r="C354" s="52" t="s">
        <v>616</v>
      </c>
      <c r="D354" s="2">
        <v>0</v>
      </c>
      <c r="E354" s="2">
        <v>5554</v>
      </c>
      <c r="F354" s="2">
        <f t="shared" si="44"/>
        <v>5554</v>
      </c>
      <c r="G354" s="2">
        <v>5554</v>
      </c>
      <c r="H354" s="2">
        <v>0</v>
      </c>
      <c r="I354" s="4" t="s">
        <v>312</v>
      </c>
    </row>
    <row r="355" spans="1:244" s="46" customFormat="1" x14ac:dyDescent="0.2">
      <c r="A355" s="61"/>
      <c r="B355" s="61"/>
      <c r="C355" s="62" t="s">
        <v>53</v>
      </c>
      <c r="D355" s="63">
        <f>SUM(D348:D354)</f>
        <v>27912000</v>
      </c>
      <c r="E355" s="63">
        <f t="shared" ref="E355:H355" si="45">SUM(E348:E354)</f>
        <v>5554</v>
      </c>
      <c r="F355" s="63">
        <f t="shared" si="45"/>
        <v>27917554</v>
      </c>
      <c r="G355" s="63">
        <f t="shared" si="45"/>
        <v>28182385</v>
      </c>
      <c r="H355" s="63">
        <f t="shared" si="45"/>
        <v>0</v>
      </c>
      <c r="I355" s="64"/>
    </row>
    <row r="356" spans="1:244" s="46" customFormat="1" x14ac:dyDescent="0.2">
      <c r="A356" s="50"/>
      <c r="B356" s="50"/>
      <c r="D356" s="64"/>
      <c r="E356" s="64"/>
      <c r="F356" s="64"/>
      <c r="G356" s="64"/>
      <c r="H356" s="64"/>
      <c r="I356" s="64"/>
    </row>
    <row r="357" spans="1:244" s="46" customFormat="1" x14ac:dyDescent="0.2">
      <c r="A357" s="50"/>
      <c r="B357" s="50"/>
      <c r="D357" s="64"/>
      <c r="E357" s="64"/>
      <c r="F357" s="64"/>
      <c r="G357" s="64"/>
      <c r="H357" s="64"/>
      <c r="I357" s="64"/>
    </row>
    <row r="358" spans="1:244" s="46" customFormat="1" x14ac:dyDescent="0.2">
      <c r="A358" s="47" t="s">
        <v>472</v>
      </c>
      <c r="B358" s="50"/>
      <c r="D358" s="64"/>
      <c r="E358" s="64"/>
      <c r="F358" s="64"/>
      <c r="G358" s="64"/>
      <c r="H358" s="64"/>
      <c r="I358" s="64"/>
    </row>
    <row r="359" spans="1:244" ht="12.45" customHeight="1" x14ac:dyDescent="0.2">
      <c r="A359" s="47" t="s">
        <v>226</v>
      </c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  <c r="BE359" s="47"/>
      <c r="BF359" s="47"/>
      <c r="BG359" s="47"/>
      <c r="BH359" s="47"/>
      <c r="BI359" s="47"/>
      <c r="BJ359" s="47"/>
      <c r="BK359" s="47"/>
      <c r="BL359" s="47"/>
      <c r="BM359" s="47"/>
      <c r="BN359" s="47"/>
      <c r="BO359" s="47"/>
      <c r="BP359" s="47"/>
      <c r="BQ359" s="47"/>
      <c r="BR359" s="47"/>
      <c r="BS359" s="47"/>
      <c r="BT359" s="47"/>
      <c r="BU359" s="47"/>
      <c r="BV359" s="47"/>
      <c r="BW359" s="47"/>
      <c r="BX359" s="47"/>
      <c r="BY359" s="47"/>
      <c r="BZ359" s="47"/>
      <c r="CA359" s="47"/>
      <c r="CB359" s="47"/>
      <c r="CC359" s="47"/>
      <c r="CD359" s="47"/>
      <c r="CE359" s="47"/>
      <c r="CF359" s="47"/>
      <c r="CG359" s="47"/>
      <c r="CH359" s="47"/>
      <c r="CI359" s="47"/>
      <c r="CJ359" s="47"/>
      <c r="CK359" s="47"/>
      <c r="CL359" s="47"/>
      <c r="CM359" s="47"/>
      <c r="CN359" s="47"/>
      <c r="CO359" s="47"/>
      <c r="CP359" s="47"/>
      <c r="CQ359" s="47"/>
      <c r="CR359" s="47"/>
      <c r="CS359" s="47"/>
      <c r="CT359" s="47"/>
      <c r="CU359" s="47"/>
      <c r="CV359" s="47"/>
      <c r="CW359" s="47"/>
      <c r="CX359" s="47"/>
      <c r="CY359" s="47"/>
      <c r="CZ359" s="47"/>
      <c r="DA359" s="47"/>
      <c r="DB359" s="47"/>
      <c r="DC359" s="47"/>
      <c r="DD359" s="47"/>
      <c r="DE359" s="47"/>
      <c r="DF359" s="47"/>
      <c r="DG359" s="47"/>
      <c r="DH359" s="47"/>
      <c r="DI359" s="47"/>
      <c r="DJ359" s="47"/>
      <c r="DK359" s="47"/>
      <c r="DL359" s="47"/>
      <c r="DM359" s="47"/>
      <c r="DN359" s="47"/>
      <c r="DO359" s="47"/>
      <c r="DP359" s="47"/>
      <c r="DQ359" s="47"/>
      <c r="DR359" s="47"/>
      <c r="DS359" s="47"/>
      <c r="DT359" s="47"/>
      <c r="DU359" s="47"/>
      <c r="DV359" s="47"/>
      <c r="DW359" s="47"/>
      <c r="DX359" s="47"/>
      <c r="DY359" s="47"/>
      <c r="DZ359" s="47"/>
      <c r="EA359" s="47"/>
      <c r="EB359" s="47"/>
      <c r="EC359" s="47"/>
      <c r="ED359" s="47"/>
      <c r="EE359" s="47"/>
      <c r="EF359" s="47"/>
      <c r="EG359" s="47"/>
      <c r="EH359" s="47"/>
      <c r="EI359" s="47"/>
      <c r="EJ359" s="47"/>
      <c r="EK359" s="47"/>
      <c r="EL359" s="47"/>
      <c r="EM359" s="47"/>
      <c r="EN359" s="47"/>
      <c r="EO359" s="47"/>
      <c r="EP359" s="47"/>
      <c r="EQ359" s="47"/>
      <c r="ER359" s="47"/>
      <c r="ES359" s="47"/>
      <c r="ET359" s="47"/>
      <c r="EU359" s="47"/>
      <c r="EV359" s="47"/>
      <c r="EW359" s="47"/>
      <c r="EX359" s="47"/>
      <c r="EY359" s="47"/>
      <c r="EZ359" s="47"/>
      <c r="FA359" s="47"/>
      <c r="FB359" s="47"/>
      <c r="FC359" s="47"/>
      <c r="FD359" s="47"/>
      <c r="FE359" s="47"/>
      <c r="FF359" s="47"/>
      <c r="FG359" s="47"/>
      <c r="FH359" s="47"/>
      <c r="FI359" s="47"/>
      <c r="FJ359" s="47"/>
      <c r="FK359" s="47"/>
      <c r="FL359" s="47"/>
      <c r="FM359" s="47"/>
      <c r="FN359" s="47"/>
      <c r="FO359" s="47"/>
      <c r="FP359" s="47"/>
      <c r="FQ359" s="47"/>
      <c r="FR359" s="47"/>
      <c r="FS359" s="47"/>
      <c r="FT359" s="47"/>
      <c r="FU359" s="47"/>
      <c r="FV359" s="47"/>
      <c r="FW359" s="47"/>
      <c r="FX359" s="47"/>
      <c r="FY359" s="47"/>
      <c r="FZ359" s="47"/>
      <c r="GA359" s="47"/>
      <c r="GB359" s="47"/>
      <c r="GC359" s="47"/>
      <c r="GD359" s="47"/>
      <c r="GE359" s="47"/>
      <c r="GF359" s="47"/>
      <c r="GG359" s="47"/>
      <c r="GH359" s="47"/>
      <c r="GI359" s="47"/>
      <c r="GJ359" s="47"/>
      <c r="GK359" s="47"/>
      <c r="GL359" s="47"/>
      <c r="GM359" s="47"/>
      <c r="GN359" s="47"/>
      <c r="GO359" s="47"/>
      <c r="GP359" s="47"/>
      <c r="GQ359" s="47"/>
      <c r="GR359" s="47"/>
      <c r="GS359" s="47"/>
      <c r="GT359" s="47"/>
      <c r="GU359" s="47"/>
      <c r="GV359" s="47"/>
      <c r="GW359" s="47"/>
      <c r="GX359" s="47"/>
      <c r="GY359" s="47"/>
      <c r="GZ359" s="47"/>
      <c r="HA359" s="47"/>
      <c r="HB359" s="47"/>
      <c r="HC359" s="47"/>
      <c r="HD359" s="47"/>
      <c r="HE359" s="47"/>
      <c r="HF359" s="47"/>
      <c r="HG359" s="47"/>
      <c r="HH359" s="47"/>
      <c r="HI359" s="47"/>
      <c r="HJ359" s="47"/>
      <c r="HK359" s="47"/>
      <c r="HL359" s="47"/>
      <c r="HM359" s="47"/>
      <c r="HN359" s="47"/>
      <c r="HO359" s="47"/>
      <c r="HP359" s="47"/>
      <c r="HQ359" s="47"/>
      <c r="HR359" s="47"/>
      <c r="HS359" s="47"/>
      <c r="HT359" s="47"/>
      <c r="HU359" s="47"/>
      <c r="HV359" s="47"/>
      <c r="HW359" s="47"/>
      <c r="HX359" s="47"/>
      <c r="HY359" s="47"/>
      <c r="HZ359" s="47"/>
      <c r="IA359" s="47"/>
      <c r="IB359" s="47"/>
      <c r="IC359" s="47"/>
      <c r="ID359" s="47"/>
      <c r="IE359" s="47"/>
      <c r="IF359" s="47"/>
      <c r="IG359" s="47"/>
      <c r="IH359" s="47"/>
      <c r="II359" s="47"/>
      <c r="IJ359" s="47"/>
    </row>
    <row r="360" spans="1:244" s="46" customFormat="1" x14ac:dyDescent="0.2">
      <c r="A360" s="50" t="s">
        <v>52</v>
      </c>
      <c r="B360" s="50"/>
      <c r="D360" s="64"/>
      <c r="E360" s="64"/>
      <c r="F360" s="64"/>
      <c r="G360" s="64"/>
      <c r="H360" s="64"/>
      <c r="I360" s="64"/>
    </row>
    <row r="361" spans="1:244" x14ac:dyDescent="0.2">
      <c r="A361" s="51" t="s">
        <v>218</v>
      </c>
      <c r="B361" s="51" t="s">
        <v>218</v>
      </c>
      <c r="C361" s="52" t="s">
        <v>497</v>
      </c>
      <c r="D361" s="2">
        <v>492000</v>
      </c>
      <c r="E361" s="2"/>
      <c r="F361" s="2">
        <f t="shared" ref="F361:F368" si="46">SUM(D361:E361)</f>
        <v>492000</v>
      </c>
      <c r="G361" s="2">
        <v>492126</v>
      </c>
      <c r="H361" s="2">
        <v>0</v>
      </c>
      <c r="I361" s="4" t="s">
        <v>312</v>
      </c>
    </row>
    <row r="362" spans="1:244" x14ac:dyDescent="0.2">
      <c r="A362" s="51" t="s">
        <v>218</v>
      </c>
      <c r="B362" s="51"/>
      <c r="C362" s="52" t="s">
        <v>498</v>
      </c>
      <c r="D362" s="2">
        <v>10000</v>
      </c>
      <c r="E362" s="2"/>
      <c r="F362" s="2">
        <f t="shared" si="46"/>
        <v>10000</v>
      </c>
      <c r="G362" s="2">
        <v>10000</v>
      </c>
      <c r="H362" s="2">
        <v>0</v>
      </c>
      <c r="I362" s="4" t="s">
        <v>312</v>
      </c>
    </row>
    <row r="363" spans="1:244" x14ac:dyDescent="0.2">
      <c r="A363" s="51" t="s">
        <v>315</v>
      </c>
      <c r="B363" s="51" t="s">
        <v>315</v>
      </c>
      <c r="C363" s="52" t="s">
        <v>89</v>
      </c>
      <c r="D363" s="2">
        <v>133000</v>
      </c>
      <c r="E363" s="2"/>
      <c r="F363" s="2">
        <f t="shared" si="46"/>
        <v>133000</v>
      </c>
      <c r="G363" s="2">
        <v>132874</v>
      </c>
      <c r="H363" s="2">
        <v>0</v>
      </c>
      <c r="I363" s="4" t="s">
        <v>312</v>
      </c>
    </row>
    <row r="364" spans="1:244" x14ac:dyDescent="0.2">
      <c r="A364" s="51" t="s">
        <v>499</v>
      </c>
      <c r="B364" s="51" t="s">
        <v>216</v>
      </c>
      <c r="C364" s="52" t="s">
        <v>500</v>
      </c>
      <c r="D364" s="2">
        <v>883000</v>
      </c>
      <c r="E364" s="2"/>
      <c r="F364" s="2">
        <f t="shared" si="46"/>
        <v>883000</v>
      </c>
      <c r="G364" s="2">
        <v>883000</v>
      </c>
      <c r="H364" s="2">
        <v>0</v>
      </c>
      <c r="I364" s="4" t="s">
        <v>312</v>
      </c>
    </row>
    <row r="365" spans="1:244" x14ac:dyDescent="0.2">
      <c r="A365" s="51" t="s">
        <v>499</v>
      </c>
      <c r="B365" s="51"/>
      <c r="C365" s="52" t="s">
        <v>523</v>
      </c>
      <c r="D365" s="2">
        <v>7230000</v>
      </c>
      <c r="E365" s="2"/>
      <c r="F365" s="2">
        <f t="shared" si="46"/>
        <v>7230000</v>
      </c>
      <c r="G365" s="2">
        <v>7430602</v>
      </c>
      <c r="H365" s="2">
        <v>0</v>
      </c>
      <c r="I365" s="4" t="s">
        <v>312</v>
      </c>
    </row>
    <row r="366" spans="1:244" x14ac:dyDescent="0.2">
      <c r="A366" s="51" t="s">
        <v>499</v>
      </c>
      <c r="B366" s="51"/>
      <c r="C366" s="52" t="s">
        <v>501</v>
      </c>
      <c r="D366" s="2">
        <v>17671000</v>
      </c>
      <c r="E366" s="2"/>
      <c r="F366" s="2">
        <f t="shared" si="46"/>
        <v>17671000</v>
      </c>
      <c r="G366" s="2">
        <v>17671000</v>
      </c>
      <c r="H366" s="2">
        <v>0</v>
      </c>
      <c r="I366" s="4" t="s">
        <v>312</v>
      </c>
    </row>
    <row r="367" spans="1:244" x14ac:dyDescent="0.2">
      <c r="A367" s="51" t="s">
        <v>499</v>
      </c>
      <c r="B367" s="51"/>
      <c r="C367" s="52" t="s">
        <v>502</v>
      </c>
      <c r="D367" s="2">
        <v>426000</v>
      </c>
      <c r="E367" s="2"/>
      <c r="F367" s="2">
        <f t="shared" si="46"/>
        <v>426000</v>
      </c>
      <c r="G367" s="2">
        <v>283464</v>
      </c>
      <c r="H367" s="2">
        <v>0</v>
      </c>
      <c r="I367" s="4" t="s">
        <v>312</v>
      </c>
    </row>
    <row r="368" spans="1:244" x14ac:dyDescent="0.2">
      <c r="A368" s="51" t="s">
        <v>503</v>
      </c>
      <c r="B368" s="51" t="s">
        <v>316</v>
      </c>
      <c r="C368" s="52" t="s">
        <v>504</v>
      </c>
      <c r="D368" s="2">
        <v>6962000</v>
      </c>
      <c r="E368" s="2"/>
      <c r="F368" s="2">
        <f t="shared" si="46"/>
        <v>6962000</v>
      </c>
      <c r="G368" s="2">
        <v>7038377</v>
      </c>
      <c r="H368" s="2">
        <v>0</v>
      </c>
      <c r="I368" s="4" t="s">
        <v>312</v>
      </c>
    </row>
    <row r="369" spans="1:244" s="46" customFormat="1" x14ac:dyDescent="0.2">
      <c r="A369" s="61"/>
      <c r="B369" s="61"/>
      <c r="C369" s="62" t="s">
        <v>53</v>
      </c>
      <c r="D369" s="63">
        <f>SUM(D361:D368)</f>
        <v>33807000</v>
      </c>
      <c r="E369" s="63">
        <f>SUM(E361:E368)</f>
        <v>0</v>
      </c>
      <c r="F369" s="63">
        <f>SUM(F361:F368)</f>
        <v>33807000</v>
      </c>
      <c r="G369" s="63">
        <f t="shared" ref="G369:H369" si="47">SUM(G361:G368)</f>
        <v>33941443</v>
      </c>
      <c r="H369" s="63">
        <f t="shared" si="47"/>
        <v>0</v>
      </c>
      <c r="I369" s="64"/>
    </row>
    <row r="370" spans="1:244" s="46" customFormat="1" x14ac:dyDescent="0.2">
      <c r="A370" s="50"/>
      <c r="B370" s="50"/>
      <c r="D370" s="64"/>
      <c r="E370" s="64"/>
      <c r="F370" s="64"/>
      <c r="G370" s="64"/>
      <c r="H370" s="64"/>
      <c r="I370" s="64"/>
    </row>
    <row r="371" spans="1:244" s="46" customFormat="1" x14ac:dyDescent="0.2">
      <c r="A371" s="50"/>
      <c r="B371" s="50"/>
      <c r="D371" s="64"/>
      <c r="E371" s="64"/>
      <c r="F371" s="64"/>
      <c r="G371" s="64"/>
      <c r="H371" s="64"/>
      <c r="I371" s="64"/>
    </row>
    <row r="372" spans="1:244" s="43" customFormat="1" ht="30.75" customHeight="1" x14ac:dyDescent="0.2">
      <c r="A372" s="47"/>
      <c r="B372" s="47"/>
      <c r="D372" s="12" t="s">
        <v>554</v>
      </c>
      <c r="E372" s="12" t="s">
        <v>555</v>
      </c>
      <c r="F372" s="12" t="s">
        <v>556</v>
      </c>
      <c r="G372" s="12" t="s">
        <v>651</v>
      </c>
      <c r="H372" s="12" t="s">
        <v>652</v>
      </c>
      <c r="I372" s="48"/>
    </row>
    <row r="373" spans="1:244" s="46" customFormat="1" x14ac:dyDescent="0.2">
      <c r="A373" s="47" t="s">
        <v>482</v>
      </c>
      <c r="B373" s="50"/>
      <c r="D373" s="64"/>
      <c r="E373" s="64"/>
      <c r="F373" s="64"/>
      <c r="G373" s="64"/>
      <c r="H373" s="64"/>
      <c r="I373" s="64"/>
    </row>
    <row r="374" spans="1:244" ht="12.45" customHeight="1" x14ac:dyDescent="0.2">
      <c r="A374" s="47" t="s">
        <v>226</v>
      </c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  <c r="AC374" s="47"/>
      <c r="AD374" s="47"/>
      <c r="AE374" s="47"/>
      <c r="AF374" s="47"/>
      <c r="AG374" s="47"/>
      <c r="AH374" s="47"/>
      <c r="AI374" s="47"/>
      <c r="AJ374" s="47"/>
      <c r="AK374" s="47"/>
      <c r="AL374" s="47"/>
      <c r="AM374" s="47"/>
      <c r="AN374" s="47"/>
      <c r="AO374" s="47"/>
      <c r="AP374" s="47"/>
      <c r="AQ374" s="47"/>
      <c r="AR374" s="47"/>
      <c r="AS374" s="47"/>
      <c r="AT374" s="47"/>
      <c r="AU374" s="47"/>
      <c r="AV374" s="47"/>
      <c r="AW374" s="47"/>
      <c r="AX374" s="47"/>
      <c r="AY374" s="47"/>
      <c r="AZ374" s="47"/>
      <c r="BA374" s="47"/>
      <c r="BB374" s="47"/>
      <c r="BC374" s="47"/>
      <c r="BD374" s="47"/>
      <c r="BE374" s="47"/>
      <c r="BF374" s="47"/>
      <c r="BG374" s="47"/>
      <c r="BH374" s="47"/>
      <c r="BI374" s="47"/>
      <c r="BJ374" s="47"/>
      <c r="BK374" s="47"/>
      <c r="BL374" s="47"/>
      <c r="BM374" s="47"/>
      <c r="BN374" s="47"/>
      <c r="BO374" s="47"/>
      <c r="BP374" s="47"/>
      <c r="BQ374" s="47"/>
      <c r="BR374" s="47"/>
      <c r="BS374" s="47"/>
      <c r="BT374" s="47"/>
      <c r="BU374" s="47"/>
      <c r="BV374" s="47"/>
      <c r="BW374" s="47"/>
      <c r="BX374" s="47"/>
      <c r="BY374" s="47"/>
      <c r="BZ374" s="47"/>
      <c r="CA374" s="47"/>
      <c r="CB374" s="47"/>
      <c r="CC374" s="47"/>
      <c r="CD374" s="47"/>
      <c r="CE374" s="47"/>
      <c r="CF374" s="47"/>
      <c r="CG374" s="47"/>
      <c r="CH374" s="47"/>
      <c r="CI374" s="47"/>
      <c r="CJ374" s="47"/>
      <c r="CK374" s="47"/>
      <c r="CL374" s="47"/>
      <c r="CM374" s="47"/>
      <c r="CN374" s="47"/>
      <c r="CO374" s="47"/>
      <c r="CP374" s="47"/>
      <c r="CQ374" s="47"/>
      <c r="CR374" s="47"/>
      <c r="CS374" s="47"/>
      <c r="CT374" s="47"/>
      <c r="CU374" s="47"/>
      <c r="CV374" s="47"/>
      <c r="CW374" s="47"/>
      <c r="CX374" s="47"/>
      <c r="CY374" s="47"/>
      <c r="CZ374" s="47"/>
      <c r="DA374" s="47"/>
      <c r="DB374" s="47"/>
      <c r="DC374" s="47"/>
      <c r="DD374" s="47"/>
      <c r="DE374" s="47"/>
      <c r="DF374" s="47"/>
      <c r="DG374" s="47"/>
      <c r="DH374" s="47"/>
      <c r="DI374" s="47"/>
      <c r="DJ374" s="47"/>
      <c r="DK374" s="47"/>
      <c r="DL374" s="47"/>
      <c r="DM374" s="47"/>
      <c r="DN374" s="47"/>
      <c r="DO374" s="47"/>
      <c r="DP374" s="47"/>
      <c r="DQ374" s="47"/>
      <c r="DR374" s="47"/>
      <c r="DS374" s="47"/>
      <c r="DT374" s="47"/>
      <c r="DU374" s="47"/>
      <c r="DV374" s="47"/>
      <c r="DW374" s="47"/>
      <c r="DX374" s="47"/>
      <c r="DY374" s="47"/>
      <c r="DZ374" s="47"/>
      <c r="EA374" s="47"/>
      <c r="EB374" s="47"/>
      <c r="EC374" s="47"/>
      <c r="ED374" s="47"/>
      <c r="EE374" s="47"/>
      <c r="EF374" s="47"/>
      <c r="EG374" s="47"/>
      <c r="EH374" s="47"/>
      <c r="EI374" s="47"/>
      <c r="EJ374" s="47"/>
      <c r="EK374" s="47"/>
      <c r="EL374" s="47"/>
      <c r="EM374" s="47"/>
      <c r="EN374" s="47"/>
      <c r="EO374" s="47"/>
      <c r="EP374" s="47"/>
      <c r="EQ374" s="47"/>
      <c r="ER374" s="47"/>
      <c r="ES374" s="47"/>
      <c r="ET374" s="47"/>
      <c r="EU374" s="47"/>
      <c r="EV374" s="47"/>
      <c r="EW374" s="47"/>
      <c r="EX374" s="47"/>
      <c r="EY374" s="47"/>
      <c r="EZ374" s="47"/>
      <c r="FA374" s="47"/>
      <c r="FB374" s="47"/>
      <c r="FC374" s="47"/>
      <c r="FD374" s="47"/>
      <c r="FE374" s="47"/>
      <c r="FF374" s="47"/>
      <c r="FG374" s="47"/>
      <c r="FH374" s="47"/>
      <c r="FI374" s="47"/>
      <c r="FJ374" s="47"/>
      <c r="FK374" s="47"/>
      <c r="FL374" s="47"/>
      <c r="FM374" s="47"/>
      <c r="FN374" s="47"/>
      <c r="FO374" s="47"/>
      <c r="FP374" s="47"/>
      <c r="FQ374" s="47"/>
      <c r="FR374" s="47"/>
      <c r="FS374" s="47"/>
      <c r="FT374" s="47"/>
      <c r="FU374" s="47"/>
      <c r="FV374" s="47"/>
      <c r="FW374" s="47"/>
      <c r="FX374" s="47"/>
      <c r="FY374" s="47"/>
      <c r="FZ374" s="47"/>
      <c r="GA374" s="47"/>
      <c r="GB374" s="47"/>
      <c r="GC374" s="47"/>
      <c r="GD374" s="47"/>
      <c r="GE374" s="47"/>
      <c r="GF374" s="47"/>
      <c r="GG374" s="47"/>
      <c r="GH374" s="47"/>
      <c r="GI374" s="47"/>
      <c r="GJ374" s="47"/>
      <c r="GK374" s="47"/>
      <c r="GL374" s="47"/>
      <c r="GM374" s="47"/>
      <c r="GN374" s="47"/>
      <c r="GO374" s="47"/>
      <c r="GP374" s="47"/>
      <c r="GQ374" s="47"/>
      <c r="GR374" s="47"/>
      <c r="GS374" s="47"/>
      <c r="GT374" s="47"/>
      <c r="GU374" s="47"/>
      <c r="GV374" s="47"/>
      <c r="GW374" s="47"/>
      <c r="GX374" s="47"/>
      <c r="GY374" s="47"/>
      <c r="GZ374" s="47"/>
      <c r="HA374" s="47"/>
      <c r="HB374" s="47"/>
      <c r="HC374" s="47"/>
      <c r="HD374" s="47"/>
      <c r="HE374" s="47"/>
      <c r="HF374" s="47"/>
      <c r="HG374" s="47"/>
      <c r="HH374" s="47"/>
      <c r="HI374" s="47"/>
      <c r="HJ374" s="47"/>
      <c r="HK374" s="47"/>
      <c r="HL374" s="47"/>
      <c r="HM374" s="47"/>
      <c r="HN374" s="47"/>
      <c r="HO374" s="47"/>
      <c r="HP374" s="47"/>
      <c r="HQ374" s="47"/>
      <c r="HR374" s="47"/>
      <c r="HS374" s="47"/>
      <c r="HT374" s="47"/>
      <c r="HU374" s="47"/>
      <c r="HV374" s="47"/>
      <c r="HW374" s="47"/>
      <c r="HX374" s="47"/>
      <c r="HY374" s="47"/>
      <c r="HZ374" s="47"/>
      <c r="IA374" s="47"/>
      <c r="IB374" s="47"/>
      <c r="IC374" s="47"/>
      <c r="ID374" s="47"/>
      <c r="IE374" s="47"/>
      <c r="IF374" s="47"/>
      <c r="IG374" s="47"/>
      <c r="IH374" s="47"/>
      <c r="II374" s="47"/>
      <c r="IJ374" s="47"/>
    </row>
    <row r="375" spans="1:244" s="46" customFormat="1" x14ac:dyDescent="0.2">
      <c r="A375" s="50" t="s">
        <v>52</v>
      </c>
      <c r="B375" s="50"/>
      <c r="D375" s="64"/>
      <c r="E375" s="64"/>
      <c r="F375" s="64"/>
      <c r="G375" s="64"/>
      <c r="H375" s="64"/>
      <c r="I375" s="64"/>
    </row>
    <row r="376" spans="1:244" x14ac:dyDescent="0.2">
      <c r="A376" s="51" t="s">
        <v>218</v>
      </c>
      <c r="B376" s="51" t="s">
        <v>218</v>
      </c>
      <c r="C376" s="52" t="s">
        <v>497</v>
      </c>
      <c r="D376" s="2">
        <v>55000</v>
      </c>
      <c r="E376" s="2"/>
      <c r="F376" s="2">
        <f t="shared" ref="F376:F381" si="48">SUM(D376:E376)</f>
        <v>55000</v>
      </c>
      <c r="G376" s="2">
        <v>78740</v>
      </c>
      <c r="H376" s="2">
        <v>0</v>
      </c>
      <c r="I376" s="4" t="s">
        <v>312</v>
      </c>
    </row>
    <row r="377" spans="1:244" x14ac:dyDescent="0.2">
      <c r="A377" s="51" t="s">
        <v>218</v>
      </c>
      <c r="B377" s="51"/>
      <c r="C377" s="52" t="s">
        <v>498</v>
      </c>
      <c r="D377" s="2">
        <v>3000</v>
      </c>
      <c r="E377" s="2"/>
      <c r="F377" s="2">
        <f t="shared" si="48"/>
        <v>3000</v>
      </c>
      <c r="G377" s="2">
        <v>7000</v>
      </c>
      <c r="H377" s="2">
        <v>0</v>
      </c>
      <c r="I377" s="4" t="s">
        <v>312</v>
      </c>
    </row>
    <row r="378" spans="1:244" x14ac:dyDescent="0.2">
      <c r="A378" s="51" t="s">
        <v>496</v>
      </c>
      <c r="B378" s="51" t="s">
        <v>496</v>
      </c>
      <c r="C378" s="52" t="s">
        <v>599</v>
      </c>
      <c r="D378" s="2">
        <v>0</v>
      </c>
      <c r="E378" s="2"/>
      <c r="F378" s="2">
        <f t="shared" si="48"/>
        <v>0</v>
      </c>
      <c r="G378" s="2">
        <v>100000</v>
      </c>
      <c r="H378" s="2">
        <v>0</v>
      </c>
      <c r="I378" s="4" t="s">
        <v>312</v>
      </c>
    </row>
    <row r="379" spans="1:244" x14ac:dyDescent="0.2">
      <c r="A379" s="51" t="s">
        <v>315</v>
      </c>
      <c r="B379" s="51" t="s">
        <v>315</v>
      </c>
      <c r="C379" s="52" t="s">
        <v>89</v>
      </c>
      <c r="D379" s="2">
        <v>15000</v>
      </c>
      <c r="E379" s="2"/>
      <c r="F379" s="2">
        <f t="shared" si="48"/>
        <v>15000</v>
      </c>
      <c r="G379" s="2">
        <v>21260</v>
      </c>
      <c r="H379" s="2">
        <v>0</v>
      </c>
      <c r="I379" s="4" t="s">
        <v>312</v>
      </c>
    </row>
    <row r="380" spans="1:244" x14ac:dyDescent="0.2">
      <c r="A380" s="51" t="s">
        <v>331</v>
      </c>
      <c r="B380" s="51" t="s">
        <v>331</v>
      </c>
      <c r="C380" s="52" t="s">
        <v>505</v>
      </c>
      <c r="D380" s="2">
        <v>3856000</v>
      </c>
      <c r="E380" s="2"/>
      <c r="F380" s="2">
        <f t="shared" si="48"/>
        <v>3856000</v>
      </c>
      <c r="G380" s="2">
        <v>3852754</v>
      </c>
      <c r="H380" s="2">
        <v>0</v>
      </c>
      <c r="I380" s="4" t="s">
        <v>312</v>
      </c>
    </row>
    <row r="381" spans="1:244" x14ac:dyDescent="0.2">
      <c r="A381" s="51" t="s">
        <v>317</v>
      </c>
      <c r="B381" s="51" t="s">
        <v>317</v>
      </c>
      <c r="C381" s="52" t="s">
        <v>430</v>
      </c>
      <c r="D381" s="2">
        <v>1041000</v>
      </c>
      <c r="E381" s="2"/>
      <c r="F381" s="2">
        <f t="shared" si="48"/>
        <v>1041000</v>
      </c>
      <c r="G381" s="2">
        <v>1040244</v>
      </c>
      <c r="H381" s="2">
        <v>0</v>
      </c>
      <c r="I381" s="4" t="s">
        <v>312</v>
      </c>
    </row>
    <row r="382" spans="1:244" s="46" customFormat="1" x14ac:dyDescent="0.2">
      <c r="A382" s="61"/>
      <c r="B382" s="61"/>
      <c r="C382" s="62" t="s">
        <v>53</v>
      </c>
      <c r="D382" s="63">
        <f>SUM(D376:D381)</f>
        <v>4970000</v>
      </c>
      <c r="E382" s="63">
        <f>SUM(E376:E381)</f>
        <v>0</v>
      </c>
      <c r="F382" s="63">
        <f>SUM(F376:F381)</f>
        <v>4970000</v>
      </c>
      <c r="G382" s="63">
        <f t="shared" ref="G382:H382" si="49">SUM(G376:G381)</f>
        <v>5099998</v>
      </c>
      <c r="H382" s="63">
        <f t="shared" si="49"/>
        <v>0</v>
      </c>
      <c r="I382" s="64"/>
    </row>
    <row r="383" spans="1:244" s="46" customFormat="1" x14ac:dyDescent="0.2">
      <c r="A383" s="50"/>
      <c r="B383" s="50"/>
      <c r="D383" s="64"/>
      <c r="E383" s="64"/>
      <c r="F383" s="64"/>
      <c r="G383" s="64"/>
      <c r="H383" s="64"/>
      <c r="I383" s="64"/>
    </row>
    <row r="384" spans="1:244" s="46" customFormat="1" x14ac:dyDescent="0.2">
      <c r="A384" s="50"/>
      <c r="B384" s="50"/>
      <c r="D384" s="64"/>
      <c r="E384" s="64"/>
      <c r="F384" s="64"/>
      <c r="G384" s="64"/>
      <c r="H384" s="64"/>
      <c r="I384" s="64"/>
    </row>
    <row r="385" spans="1:244" s="46" customFormat="1" x14ac:dyDescent="0.2">
      <c r="A385" s="50" t="s">
        <v>506</v>
      </c>
      <c r="B385" s="50"/>
      <c r="D385" s="64"/>
      <c r="E385" s="64"/>
      <c r="F385" s="64"/>
      <c r="G385" s="64"/>
      <c r="H385" s="64"/>
      <c r="I385" s="64"/>
    </row>
    <row r="386" spans="1:244" s="46" customFormat="1" x14ac:dyDescent="0.2">
      <c r="A386" s="47" t="s">
        <v>226</v>
      </c>
      <c r="B386" s="47"/>
      <c r="C386" s="47"/>
      <c r="D386" s="47"/>
      <c r="E386" s="47"/>
      <c r="F386" s="47"/>
      <c r="G386" s="47"/>
      <c r="H386" s="47"/>
      <c r="I386" s="47"/>
    </row>
    <row r="387" spans="1:244" s="46" customFormat="1" x14ac:dyDescent="0.2">
      <c r="A387" s="50" t="s">
        <v>52</v>
      </c>
      <c r="B387" s="50"/>
      <c r="D387" s="64"/>
      <c r="E387" s="64"/>
      <c r="F387" s="64"/>
      <c r="G387" s="64"/>
      <c r="H387" s="64"/>
      <c r="I387" s="64"/>
    </row>
    <row r="388" spans="1:244" x14ac:dyDescent="0.2">
      <c r="A388" s="51" t="s">
        <v>211</v>
      </c>
      <c r="B388" s="51" t="s">
        <v>211</v>
      </c>
      <c r="C388" s="52" t="s">
        <v>76</v>
      </c>
      <c r="D388" s="2">
        <v>2774000</v>
      </c>
      <c r="E388" s="2">
        <v>-275000</v>
      </c>
      <c r="F388" s="2">
        <f t="shared" ref="F388:F395" si="50">SUM(D388:E388)</f>
        <v>2499000</v>
      </c>
      <c r="G388" s="2">
        <v>2485758</v>
      </c>
      <c r="H388" s="2">
        <v>260000</v>
      </c>
      <c r="I388" s="4" t="s">
        <v>312</v>
      </c>
    </row>
    <row r="389" spans="1:244" x14ac:dyDescent="0.2">
      <c r="A389" s="51" t="s">
        <v>509</v>
      </c>
      <c r="B389" s="51" t="s">
        <v>509</v>
      </c>
      <c r="C389" s="52" t="s">
        <v>510</v>
      </c>
      <c r="D389" s="2">
        <v>0</v>
      </c>
      <c r="E389" s="2">
        <v>200000</v>
      </c>
      <c r="F389" s="2">
        <f t="shared" si="50"/>
        <v>200000</v>
      </c>
      <c r="G389" s="2">
        <v>200000</v>
      </c>
      <c r="H389" s="2">
        <v>0</v>
      </c>
    </row>
    <row r="390" spans="1:244" x14ac:dyDescent="0.2">
      <c r="A390" s="51" t="s">
        <v>591</v>
      </c>
      <c r="B390" s="51" t="s">
        <v>270</v>
      </c>
      <c r="C390" s="52" t="s">
        <v>437</v>
      </c>
      <c r="D390" s="2">
        <v>0</v>
      </c>
      <c r="E390" s="2"/>
      <c r="F390" s="2">
        <f t="shared" si="50"/>
        <v>0</v>
      </c>
      <c r="G390" s="2">
        <v>129600</v>
      </c>
      <c r="H390" s="2">
        <v>0</v>
      </c>
      <c r="I390" s="4" t="s">
        <v>312</v>
      </c>
    </row>
    <row r="391" spans="1:244" x14ac:dyDescent="0.2">
      <c r="A391" s="51" t="s">
        <v>487</v>
      </c>
      <c r="B391" s="51" t="s">
        <v>339</v>
      </c>
      <c r="C391" s="52" t="s">
        <v>149</v>
      </c>
      <c r="D391" s="2">
        <v>0</v>
      </c>
      <c r="E391" s="2">
        <v>125000</v>
      </c>
      <c r="F391" s="2">
        <f t="shared" si="50"/>
        <v>125000</v>
      </c>
      <c r="G391" s="2">
        <v>124091</v>
      </c>
      <c r="H391" s="2">
        <v>0</v>
      </c>
      <c r="I391" s="4" t="s">
        <v>312</v>
      </c>
    </row>
    <row r="392" spans="1:244" x14ac:dyDescent="0.2">
      <c r="A392" s="51" t="s">
        <v>212</v>
      </c>
      <c r="B392" s="51" t="s">
        <v>212</v>
      </c>
      <c r="C392" s="52" t="s">
        <v>592</v>
      </c>
      <c r="D392" s="2">
        <v>361000</v>
      </c>
      <c r="E392" s="2"/>
      <c r="F392" s="2">
        <f t="shared" si="50"/>
        <v>361000</v>
      </c>
      <c r="G392" s="2">
        <v>382127</v>
      </c>
      <c r="H392" s="2">
        <v>33800</v>
      </c>
      <c r="I392" s="4" t="s">
        <v>312</v>
      </c>
    </row>
    <row r="393" spans="1:244" x14ac:dyDescent="0.2">
      <c r="A393" s="51" t="s">
        <v>489</v>
      </c>
      <c r="B393" s="51"/>
      <c r="C393" s="52" t="s">
        <v>490</v>
      </c>
      <c r="D393" s="2">
        <v>0</v>
      </c>
      <c r="E393" s="2"/>
      <c r="F393" s="2">
        <f t="shared" si="50"/>
        <v>0</v>
      </c>
      <c r="G393" s="2">
        <v>23478</v>
      </c>
      <c r="H393" s="2">
        <v>0</v>
      </c>
      <c r="I393" s="4" t="s">
        <v>312</v>
      </c>
    </row>
    <row r="394" spans="1:244" x14ac:dyDescent="0.2">
      <c r="A394" s="51" t="s">
        <v>269</v>
      </c>
      <c r="B394" s="51"/>
      <c r="C394" s="52" t="s">
        <v>438</v>
      </c>
      <c r="D394" s="2">
        <v>0</v>
      </c>
      <c r="E394" s="2"/>
      <c r="F394" s="2">
        <f t="shared" si="50"/>
        <v>0</v>
      </c>
      <c r="G394" s="2">
        <v>19440</v>
      </c>
      <c r="H394" s="2">
        <v>0</v>
      </c>
      <c r="I394" s="4" t="s">
        <v>312</v>
      </c>
    </row>
    <row r="395" spans="1:244" x14ac:dyDescent="0.2">
      <c r="A395" s="51" t="s">
        <v>416</v>
      </c>
      <c r="B395" s="51" t="s">
        <v>214</v>
      </c>
      <c r="C395" s="52" t="s">
        <v>61</v>
      </c>
      <c r="D395" s="2">
        <v>0</v>
      </c>
      <c r="E395" s="2"/>
      <c r="F395" s="2">
        <f t="shared" si="50"/>
        <v>0</v>
      </c>
      <c r="G395" s="2">
        <v>2255</v>
      </c>
      <c r="H395" s="2">
        <v>0</v>
      </c>
    </row>
    <row r="396" spans="1:244" s="46" customFormat="1" x14ac:dyDescent="0.2">
      <c r="A396" s="61"/>
      <c r="B396" s="61"/>
      <c r="C396" s="62" t="s">
        <v>53</v>
      </c>
      <c r="D396" s="63">
        <f>SUM(D388:D395)</f>
        <v>3135000</v>
      </c>
      <c r="E396" s="63">
        <f t="shared" ref="E396:H396" si="51">SUM(E388:E395)</f>
        <v>50000</v>
      </c>
      <c r="F396" s="63">
        <f t="shared" si="51"/>
        <v>3185000</v>
      </c>
      <c r="G396" s="63">
        <f t="shared" si="51"/>
        <v>3366749</v>
      </c>
      <c r="H396" s="63">
        <f t="shared" si="51"/>
        <v>293800</v>
      </c>
      <c r="I396" s="64"/>
    </row>
    <row r="397" spans="1:244" s="46" customFormat="1" x14ac:dyDescent="0.2">
      <c r="A397" s="50"/>
      <c r="B397" s="50"/>
      <c r="D397" s="64"/>
      <c r="E397" s="64"/>
      <c r="F397" s="64"/>
      <c r="G397" s="64"/>
      <c r="H397" s="64"/>
      <c r="I397" s="64"/>
    </row>
    <row r="398" spans="1:244" s="46" customFormat="1" x14ac:dyDescent="0.2">
      <c r="A398" s="50"/>
      <c r="B398" s="50"/>
      <c r="D398" s="64"/>
      <c r="E398" s="64"/>
      <c r="F398" s="64"/>
      <c r="G398" s="64"/>
      <c r="H398" s="64"/>
      <c r="I398" s="64"/>
    </row>
    <row r="399" spans="1:244" s="46" customFormat="1" x14ac:dyDescent="0.2">
      <c r="A399" s="47" t="s">
        <v>477</v>
      </c>
      <c r="B399" s="50"/>
      <c r="D399" s="64"/>
      <c r="E399" s="64"/>
      <c r="F399" s="64"/>
      <c r="G399" s="64"/>
      <c r="H399" s="64"/>
      <c r="I399" s="64"/>
    </row>
    <row r="400" spans="1:244" ht="12.45" customHeight="1" x14ac:dyDescent="0.2">
      <c r="A400" s="47" t="s">
        <v>226</v>
      </c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  <c r="AC400" s="47"/>
      <c r="AD400" s="47"/>
      <c r="AE400" s="47"/>
      <c r="AF400" s="47"/>
      <c r="AG400" s="47"/>
      <c r="AH400" s="47"/>
      <c r="AI400" s="47"/>
      <c r="AJ400" s="47"/>
      <c r="AK400" s="47"/>
      <c r="AL400" s="47"/>
      <c r="AM400" s="47"/>
      <c r="AN400" s="47"/>
      <c r="AO400" s="47"/>
      <c r="AP400" s="47"/>
      <c r="AQ400" s="47"/>
      <c r="AR400" s="47"/>
      <c r="AS400" s="47"/>
      <c r="AT400" s="47"/>
      <c r="AU400" s="47"/>
      <c r="AV400" s="47"/>
      <c r="AW400" s="47"/>
      <c r="AX400" s="47"/>
      <c r="AY400" s="47"/>
      <c r="AZ400" s="47"/>
      <c r="BA400" s="47"/>
      <c r="BB400" s="47"/>
      <c r="BC400" s="47"/>
      <c r="BD400" s="47"/>
      <c r="BE400" s="47"/>
      <c r="BF400" s="47"/>
      <c r="BG400" s="47"/>
      <c r="BH400" s="47"/>
      <c r="BI400" s="47"/>
      <c r="BJ400" s="47"/>
      <c r="BK400" s="47"/>
      <c r="BL400" s="47"/>
      <c r="BM400" s="47"/>
      <c r="BN400" s="47"/>
      <c r="BO400" s="47"/>
      <c r="BP400" s="47"/>
      <c r="BQ400" s="47"/>
      <c r="BR400" s="47"/>
      <c r="BS400" s="47"/>
      <c r="BT400" s="47"/>
      <c r="BU400" s="47"/>
      <c r="BV400" s="47"/>
      <c r="BW400" s="47"/>
      <c r="BX400" s="47"/>
      <c r="BY400" s="47"/>
      <c r="BZ400" s="47"/>
      <c r="CA400" s="47"/>
      <c r="CB400" s="47"/>
      <c r="CC400" s="47"/>
      <c r="CD400" s="47"/>
      <c r="CE400" s="47"/>
      <c r="CF400" s="47"/>
      <c r="CG400" s="47"/>
      <c r="CH400" s="47"/>
      <c r="CI400" s="47"/>
      <c r="CJ400" s="47"/>
      <c r="CK400" s="47"/>
      <c r="CL400" s="47"/>
      <c r="CM400" s="47"/>
      <c r="CN400" s="47"/>
      <c r="CO400" s="47"/>
      <c r="CP400" s="47"/>
      <c r="CQ400" s="47"/>
      <c r="CR400" s="47"/>
      <c r="CS400" s="47"/>
      <c r="CT400" s="47"/>
      <c r="CU400" s="47"/>
      <c r="CV400" s="47"/>
      <c r="CW400" s="47"/>
      <c r="CX400" s="47"/>
      <c r="CY400" s="47"/>
      <c r="CZ400" s="47"/>
      <c r="DA400" s="47"/>
      <c r="DB400" s="47"/>
      <c r="DC400" s="47"/>
      <c r="DD400" s="47"/>
      <c r="DE400" s="47"/>
      <c r="DF400" s="47"/>
      <c r="DG400" s="47"/>
      <c r="DH400" s="47"/>
      <c r="DI400" s="47"/>
      <c r="DJ400" s="47"/>
      <c r="DK400" s="47"/>
      <c r="DL400" s="47"/>
      <c r="DM400" s="47"/>
      <c r="DN400" s="47"/>
      <c r="DO400" s="47"/>
      <c r="DP400" s="47"/>
      <c r="DQ400" s="47"/>
      <c r="DR400" s="47"/>
      <c r="DS400" s="47"/>
      <c r="DT400" s="47"/>
      <c r="DU400" s="47"/>
      <c r="DV400" s="47"/>
      <c r="DW400" s="47"/>
      <c r="DX400" s="47"/>
      <c r="DY400" s="47"/>
      <c r="DZ400" s="47"/>
      <c r="EA400" s="47"/>
      <c r="EB400" s="47"/>
      <c r="EC400" s="47"/>
      <c r="ED400" s="47"/>
      <c r="EE400" s="47"/>
      <c r="EF400" s="47"/>
      <c r="EG400" s="47"/>
      <c r="EH400" s="47"/>
      <c r="EI400" s="47"/>
      <c r="EJ400" s="47"/>
      <c r="EK400" s="47"/>
      <c r="EL400" s="47"/>
      <c r="EM400" s="47"/>
      <c r="EN400" s="47"/>
      <c r="EO400" s="47"/>
      <c r="EP400" s="47"/>
      <c r="EQ400" s="47"/>
      <c r="ER400" s="47"/>
      <c r="ES400" s="47"/>
      <c r="ET400" s="47"/>
      <c r="EU400" s="47"/>
      <c r="EV400" s="47"/>
      <c r="EW400" s="47"/>
      <c r="EX400" s="47"/>
      <c r="EY400" s="47"/>
      <c r="EZ400" s="47"/>
      <c r="FA400" s="47"/>
      <c r="FB400" s="47"/>
      <c r="FC400" s="47"/>
      <c r="FD400" s="47"/>
      <c r="FE400" s="47"/>
      <c r="FF400" s="47"/>
      <c r="FG400" s="47"/>
      <c r="FH400" s="47"/>
      <c r="FI400" s="47"/>
      <c r="FJ400" s="47"/>
      <c r="FK400" s="47"/>
      <c r="FL400" s="47"/>
      <c r="FM400" s="47"/>
      <c r="FN400" s="47"/>
      <c r="FO400" s="47"/>
      <c r="FP400" s="47"/>
      <c r="FQ400" s="47"/>
      <c r="FR400" s="47"/>
      <c r="FS400" s="47"/>
      <c r="FT400" s="47"/>
      <c r="FU400" s="47"/>
      <c r="FV400" s="47"/>
      <c r="FW400" s="47"/>
      <c r="FX400" s="47"/>
      <c r="FY400" s="47"/>
      <c r="FZ400" s="47"/>
      <c r="GA400" s="47"/>
      <c r="GB400" s="47"/>
      <c r="GC400" s="47"/>
      <c r="GD400" s="47"/>
      <c r="GE400" s="47"/>
      <c r="GF400" s="47"/>
      <c r="GG400" s="47"/>
      <c r="GH400" s="47"/>
      <c r="GI400" s="47"/>
      <c r="GJ400" s="47"/>
      <c r="GK400" s="47"/>
      <c r="GL400" s="47"/>
      <c r="GM400" s="47"/>
      <c r="GN400" s="47"/>
      <c r="GO400" s="47"/>
      <c r="GP400" s="47"/>
      <c r="GQ400" s="47"/>
      <c r="GR400" s="47"/>
      <c r="GS400" s="47"/>
      <c r="GT400" s="47"/>
      <c r="GU400" s="47"/>
      <c r="GV400" s="47"/>
      <c r="GW400" s="47"/>
      <c r="GX400" s="47"/>
      <c r="GY400" s="47"/>
      <c r="GZ400" s="47"/>
      <c r="HA400" s="47"/>
      <c r="HB400" s="47"/>
      <c r="HC400" s="47"/>
      <c r="HD400" s="47"/>
      <c r="HE400" s="47"/>
      <c r="HF400" s="47"/>
      <c r="HG400" s="47"/>
      <c r="HH400" s="47"/>
      <c r="HI400" s="47"/>
      <c r="HJ400" s="47"/>
      <c r="HK400" s="47"/>
      <c r="HL400" s="47"/>
      <c r="HM400" s="47"/>
      <c r="HN400" s="47"/>
      <c r="HO400" s="47"/>
      <c r="HP400" s="47"/>
      <c r="HQ400" s="47"/>
      <c r="HR400" s="47"/>
      <c r="HS400" s="47"/>
      <c r="HT400" s="47"/>
      <c r="HU400" s="47"/>
      <c r="HV400" s="47"/>
      <c r="HW400" s="47"/>
      <c r="HX400" s="47"/>
      <c r="HY400" s="47"/>
      <c r="HZ400" s="47"/>
      <c r="IA400" s="47"/>
      <c r="IB400" s="47"/>
      <c r="IC400" s="47"/>
      <c r="ID400" s="47"/>
      <c r="IE400" s="47"/>
      <c r="IF400" s="47"/>
      <c r="IG400" s="47"/>
      <c r="IH400" s="47"/>
      <c r="II400" s="47"/>
      <c r="IJ400" s="47"/>
    </row>
    <row r="401" spans="1:244" s="46" customFormat="1" x14ac:dyDescent="0.2">
      <c r="A401" s="50" t="s">
        <v>52</v>
      </c>
      <c r="B401" s="50"/>
      <c r="D401" s="64"/>
      <c r="E401" s="64"/>
      <c r="F401" s="64"/>
      <c r="G401" s="64"/>
      <c r="H401" s="64"/>
      <c r="I401" s="64"/>
    </row>
    <row r="402" spans="1:244" x14ac:dyDescent="0.2">
      <c r="A402" s="51" t="s">
        <v>331</v>
      </c>
      <c r="B402" s="51" t="s">
        <v>331</v>
      </c>
      <c r="C402" s="52" t="s">
        <v>475</v>
      </c>
      <c r="D402" s="2">
        <v>149000</v>
      </c>
      <c r="E402" s="2"/>
      <c r="F402" s="2">
        <f t="shared" ref="F402:F407" si="52">SUM(D402:E402)</f>
        <v>149000</v>
      </c>
      <c r="G402" s="2">
        <v>0</v>
      </c>
      <c r="H402" s="2">
        <v>0</v>
      </c>
      <c r="I402" s="4" t="s">
        <v>312</v>
      </c>
    </row>
    <row r="403" spans="1:244" x14ac:dyDescent="0.2">
      <c r="A403" s="51" t="s">
        <v>317</v>
      </c>
      <c r="B403" s="51" t="s">
        <v>317</v>
      </c>
      <c r="C403" s="52" t="s">
        <v>430</v>
      </c>
      <c r="D403" s="2">
        <v>40000</v>
      </c>
      <c r="E403" s="2"/>
      <c r="F403" s="2">
        <f t="shared" si="52"/>
        <v>40000</v>
      </c>
      <c r="G403" s="2">
        <v>0</v>
      </c>
      <c r="H403" s="2">
        <v>0</v>
      </c>
      <c r="I403" s="4" t="s">
        <v>312</v>
      </c>
    </row>
    <row r="404" spans="1:244" x14ac:dyDescent="0.2">
      <c r="A404" s="51" t="s">
        <v>600</v>
      </c>
      <c r="B404" s="51" t="s">
        <v>516</v>
      </c>
      <c r="C404" s="52" t="s">
        <v>84</v>
      </c>
      <c r="D404" s="2">
        <v>0</v>
      </c>
      <c r="E404" s="2"/>
      <c r="F404" s="2">
        <f t="shared" si="52"/>
        <v>0</v>
      </c>
      <c r="G404" s="2">
        <v>300000</v>
      </c>
      <c r="H404" s="2">
        <v>0</v>
      </c>
      <c r="I404" s="4" t="s">
        <v>312</v>
      </c>
    </row>
    <row r="405" spans="1:244" x14ac:dyDescent="0.2">
      <c r="A405" s="51" t="s">
        <v>443</v>
      </c>
      <c r="B405" s="51" t="s">
        <v>212</v>
      </c>
      <c r="C405" s="52" t="s">
        <v>592</v>
      </c>
      <c r="D405" s="2">
        <v>0</v>
      </c>
      <c r="E405" s="2"/>
      <c r="F405" s="2">
        <f t="shared" si="52"/>
        <v>0</v>
      </c>
      <c r="G405" s="2">
        <v>35100</v>
      </c>
      <c r="H405" s="2">
        <v>0</v>
      </c>
      <c r="I405" s="4" t="s">
        <v>312</v>
      </c>
    </row>
    <row r="406" spans="1:244" x14ac:dyDescent="0.2">
      <c r="A406" s="51" t="s">
        <v>434</v>
      </c>
      <c r="B406" s="51" t="s">
        <v>218</v>
      </c>
      <c r="C406" s="52" t="s">
        <v>476</v>
      </c>
      <c r="D406" s="2">
        <v>838000</v>
      </c>
      <c r="E406" s="2"/>
      <c r="F406" s="2">
        <f t="shared" si="52"/>
        <v>838000</v>
      </c>
      <c r="G406" s="2">
        <v>42592</v>
      </c>
      <c r="H406" s="2">
        <v>0</v>
      </c>
      <c r="I406" s="4" t="s">
        <v>312</v>
      </c>
    </row>
    <row r="407" spans="1:244" x14ac:dyDescent="0.2">
      <c r="A407" s="51" t="s">
        <v>315</v>
      </c>
      <c r="B407" s="51" t="s">
        <v>315</v>
      </c>
      <c r="C407" s="52" t="s">
        <v>89</v>
      </c>
      <c r="D407" s="2">
        <v>226000</v>
      </c>
      <c r="E407" s="2"/>
      <c r="F407" s="2">
        <f t="shared" si="52"/>
        <v>226000</v>
      </c>
      <c r="G407" s="2">
        <v>3400</v>
      </c>
      <c r="H407" s="2">
        <v>0</v>
      </c>
      <c r="I407" s="4" t="s">
        <v>312</v>
      </c>
    </row>
    <row r="408" spans="1:244" s="46" customFormat="1" x14ac:dyDescent="0.2">
      <c r="A408" s="61"/>
      <c r="B408" s="61"/>
      <c r="C408" s="62" t="s">
        <v>53</v>
      </c>
      <c r="D408" s="63">
        <f>SUM(D402:D407)</f>
        <v>1253000</v>
      </c>
      <c r="E408" s="63">
        <f>SUM(E402:E407)</f>
        <v>0</v>
      </c>
      <c r="F408" s="63">
        <f>SUM(F402:F407)</f>
        <v>1253000</v>
      </c>
      <c r="G408" s="63">
        <f t="shared" ref="G408:H408" si="53">SUM(G402:G407)</f>
        <v>381092</v>
      </c>
      <c r="H408" s="63">
        <f t="shared" si="53"/>
        <v>0</v>
      </c>
      <c r="I408" s="64"/>
    </row>
    <row r="409" spans="1:244" s="46" customFormat="1" x14ac:dyDescent="0.2">
      <c r="A409" s="50"/>
      <c r="B409" s="50"/>
      <c r="D409" s="64"/>
      <c r="E409" s="64"/>
      <c r="F409" s="64"/>
      <c r="G409" s="64"/>
      <c r="H409" s="64"/>
      <c r="I409" s="64"/>
    </row>
    <row r="410" spans="1:244" s="46" customFormat="1" x14ac:dyDescent="0.2">
      <c r="A410" s="50"/>
      <c r="B410" s="50"/>
      <c r="D410" s="64"/>
      <c r="E410" s="64"/>
      <c r="F410" s="64"/>
      <c r="G410" s="64"/>
      <c r="H410" s="64"/>
      <c r="I410" s="64"/>
    </row>
    <row r="411" spans="1:244" s="46" customFormat="1" x14ac:dyDescent="0.2">
      <c r="A411" s="47" t="s">
        <v>483</v>
      </c>
      <c r="B411" s="50"/>
      <c r="D411" s="64"/>
      <c r="E411" s="64"/>
      <c r="F411" s="64"/>
      <c r="G411" s="64"/>
      <c r="H411" s="64"/>
      <c r="I411" s="64"/>
    </row>
    <row r="412" spans="1:244" ht="12.45" customHeight="1" x14ac:dyDescent="0.2">
      <c r="A412" s="47" t="s">
        <v>226</v>
      </c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  <c r="AC412" s="47"/>
      <c r="AD412" s="47"/>
      <c r="AE412" s="47"/>
      <c r="AF412" s="47"/>
      <c r="AG412" s="47"/>
      <c r="AH412" s="47"/>
      <c r="AI412" s="47"/>
      <c r="AJ412" s="47"/>
      <c r="AK412" s="47"/>
      <c r="AL412" s="47"/>
      <c r="AM412" s="47"/>
      <c r="AN412" s="47"/>
      <c r="AO412" s="47"/>
      <c r="AP412" s="47"/>
      <c r="AQ412" s="47"/>
      <c r="AR412" s="47"/>
      <c r="AS412" s="47"/>
      <c r="AT412" s="47"/>
      <c r="AU412" s="47"/>
      <c r="AV412" s="47"/>
      <c r="AW412" s="47"/>
      <c r="AX412" s="47"/>
      <c r="AY412" s="47"/>
      <c r="AZ412" s="47"/>
      <c r="BA412" s="47"/>
      <c r="BB412" s="47"/>
      <c r="BC412" s="47"/>
      <c r="BD412" s="47"/>
      <c r="BE412" s="47"/>
      <c r="BF412" s="47"/>
      <c r="BG412" s="47"/>
      <c r="BH412" s="47"/>
      <c r="BI412" s="47"/>
      <c r="BJ412" s="47"/>
      <c r="BK412" s="47"/>
      <c r="BL412" s="47"/>
      <c r="BM412" s="47"/>
      <c r="BN412" s="47"/>
      <c r="BO412" s="47"/>
      <c r="BP412" s="47"/>
      <c r="BQ412" s="47"/>
      <c r="BR412" s="47"/>
      <c r="BS412" s="47"/>
      <c r="BT412" s="47"/>
      <c r="BU412" s="47"/>
      <c r="BV412" s="47"/>
      <c r="BW412" s="47"/>
      <c r="BX412" s="47"/>
      <c r="BY412" s="47"/>
      <c r="BZ412" s="47"/>
      <c r="CA412" s="47"/>
      <c r="CB412" s="47"/>
      <c r="CC412" s="47"/>
      <c r="CD412" s="47"/>
      <c r="CE412" s="47"/>
      <c r="CF412" s="47"/>
      <c r="CG412" s="47"/>
      <c r="CH412" s="47"/>
      <c r="CI412" s="47"/>
      <c r="CJ412" s="47"/>
      <c r="CK412" s="47"/>
      <c r="CL412" s="47"/>
      <c r="CM412" s="47"/>
      <c r="CN412" s="47"/>
      <c r="CO412" s="47"/>
      <c r="CP412" s="47"/>
      <c r="CQ412" s="47"/>
      <c r="CR412" s="47"/>
      <c r="CS412" s="47"/>
      <c r="CT412" s="47"/>
      <c r="CU412" s="47"/>
      <c r="CV412" s="47"/>
      <c r="CW412" s="47"/>
      <c r="CX412" s="47"/>
      <c r="CY412" s="47"/>
      <c r="CZ412" s="47"/>
      <c r="DA412" s="47"/>
      <c r="DB412" s="47"/>
      <c r="DC412" s="47"/>
      <c r="DD412" s="47"/>
      <c r="DE412" s="47"/>
      <c r="DF412" s="47"/>
      <c r="DG412" s="47"/>
      <c r="DH412" s="47"/>
      <c r="DI412" s="47"/>
      <c r="DJ412" s="47"/>
      <c r="DK412" s="47"/>
      <c r="DL412" s="47"/>
      <c r="DM412" s="47"/>
      <c r="DN412" s="47"/>
      <c r="DO412" s="47"/>
      <c r="DP412" s="47"/>
      <c r="DQ412" s="47"/>
      <c r="DR412" s="47"/>
      <c r="DS412" s="47"/>
      <c r="DT412" s="47"/>
      <c r="DU412" s="47"/>
      <c r="DV412" s="47"/>
      <c r="DW412" s="47"/>
      <c r="DX412" s="47"/>
      <c r="DY412" s="47"/>
      <c r="DZ412" s="47"/>
      <c r="EA412" s="47"/>
      <c r="EB412" s="47"/>
      <c r="EC412" s="47"/>
      <c r="ED412" s="47"/>
      <c r="EE412" s="47"/>
      <c r="EF412" s="47"/>
      <c r="EG412" s="47"/>
      <c r="EH412" s="47"/>
      <c r="EI412" s="47"/>
      <c r="EJ412" s="47"/>
      <c r="EK412" s="47"/>
      <c r="EL412" s="47"/>
      <c r="EM412" s="47"/>
      <c r="EN412" s="47"/>
      <c r="EO412" s="47"/>
      <c r="EP412" s="47"/>
      <c r="EQ412" s="47"/>
      <c r="ER412" s="47"/>
      <c r="ES412" s="47"/>
      <c r="ET412" s="47"/>
      <c r="EU412" s="47"/>
      <c r="EV412" s="47"/>
      <c r="EW412" s="47"/>
      <c r="EX412" s="47"/>
      <c r="EY412" s="47"/>
      <c r="EZ412" s="47"/>
      <c r="FA412" s="47"/>
      <c r="FB412" s="47"/>
      <c r="FC412" s="47"/>
      <c r="FD412" s="47"/>
      <c r="FE412" s="47"/>
      <c r="FF412" s="47"/>
      <c r="FG412" s="47"/>
      <c r="FH412" s="47"/>
      <c r="FI412" s="47"/>
      <c r="FJ412" s="47"/>
      <c r="FK412" s="47"/>
      <c r="FL412" s="47"/>
      <c r="FM412" s="47"/>
      <c r="FN412" s="47"/>
      <c r="FO412" s="47"/>
      <c r="FP412" s="47"/>
      <c r="FQ412" s="47"/>
      <c r="FR412" s="47"/>
      <c r="FS412" s="47"/>
      <c r="FT412" s="47"/>
      <c r="FU412" s="47"/>
      <c r="FV412" s="47"/>
      <c r="FW412" s="47"/>
      <c r="FX412" s="47"/>
      <c r="FY412" s="47"/>
      <c r="FZ412" s="47"/>
      <c r="GA412" s="47"/>
      <c r="GB412" s="47"/>
      <c r="GC412" s="47"/>
      <c r="GD412" s="47"/>
      <c r="GE412" s="47"/>
      <c r="GF412" s="47"/>
      <c r="GG412" s="47"/>
      <c r="GH412" s="47"/>
      <c r="GI412" s="47"/>
      <c r="GJ412" s="47"/>
      <c r="GK412" s="47"/>
      <c r="GL412" s="47"/>
      <c r="GM412" s="47"/>
      <c r="GN412" s="47"/>
      <c r="GO412" s="47"/>
      <c r="GP412" s="47"/>
      <c r="GQ412" s="47"/>
      <c r="GR412" s="47"/>
      <c r="GS412" s="47"/>
      <c r="GT412" s="47"/>
      <c r="GU412" s="47"/>
      <c r="GV412" s="47"/>
      <c r="GW412" s="47"/>
      <c r="GX412" s="47"/>
      <c r="GY412" s="47"/>
      <c r="GZ412" s="47"/>
      <c r="HA412" s="47"/>
      <c r="HB412" s="47"/>
      <c r="HC412" s="47"/>
      <c r="HD412" s="47"/>
      <c r="HE412" s="47"/>
      <c r="HF412" s="47"/>
      <c r="HG412" s="47"/>
      <c r="HH412" s="47"/>
      <c r="HI412" s="47"/>
      <c r="HJ412" s="47"/>
      <c r="HK412" s="47"/>
      <c r="HL412" s="47"/>
      <c r="HM412" s="47"/>
      <c r="HN412" s="47"/>
      <c r="HO412" s="47"/>
      <c r="HP412" s="47"/>
      <c r="HQ412" s="47"/>
      <c r="HR412" s="47"/>
      <c r="HS412" s="47"/>
      <c r="HT412" s="47"/>
      <c r="HU412" s="47"/>
      <c r="HV412" s="47"/>
      <c r="HW412" s="47"/>
      <c r="HX412" s="47"/>
      <c r="HY412" s="47"/>
      <c r="HZ412" s="47"/>
      <c r="IA412" s="47"/>
      <c r="IB412" s="47"/>
      <c r="IC412" s="47"/>
      <c r="ID412" s="47"/>
      <c r="IE412" s="47"/>
      <c r="IF412" s="47"/>
      <c r="IG412" s="47"/>
      <c r="IH412" s="47"/>
      <c r="II412" s="47"/>
      <c r="IJ412" s="47"/>
    </row>
    <row r="413" spans="1:244" s="46" customFormat="1" x14ac:dyDescent="0.2">
      <c r="A413" s="50" t="s">
        <v>50</v>
      </c>
      <c r="B413" s="50"/>
      <c r="D413" s="64"/>
      <c r="E413" s="64"/>
      <c r="F413" s="64"/>
      <c r="G413" s="64"/>
      <c r="H413" s="64"/>
      <c r="I413" s="64"/>
    </row>
    <row r="414" spans="1:244" x14ac:dyDescent="0.2">
      <c r="A414" s="51" t="s">
        <v>484</v>
      </c>
      <c r="B414" s="51" t="s">
        <v>566</v>
      </c>
      <c r="C414" s="52" t="s">
        <v>473</v>
      </c>
      <c r="D414" s="2">
        <v>66770000</v>
      </c>
      <c r="E414" s="2"/>
      <c r="F414" s="2">
        <f t="shared" ref="F414" si="54">SUM(D414:E414)</f>
        <v>66770000</v>
      </c>
      <c r="G414" s="2">
        <v>0</v>
      </c>
      <c r="H414" s="2">
        <v>66770000</v>
      </c>
      <c r="I414" s="4" t="s">
        <v>312</v>
      </c>
    </row>
    <row r="415" spans="1:244" s="46" customFormat="1" x14ac:dyDescent="0.2">
      <c r="A415" s="61"/>
      <c r="B415" s="61"/>
      <c r="C415" s="62" t="s">
        <v>51</v>
      </c>
      <c r="D415" s="63">
        <f>SUM(D414:D414)</f>
        <v>66770000</v>
      </c>
      <c r="E415" s="63">
        <f>SUM(E414:E414)</f>
        <v>0</v>
      </c>
      <c r="F415" s="63">
        <f>SUM(F414:F414)</f>
        <v>66770000</v>
      </c>
      <c r="G415" s="63">
        <v>0</v>
      </c>
      <c r="H415" s="63">
        <f>SUM(H414:H414)</f>
        <v>66770000</v>
      </c>
      <c r="I415" s="64"/>
    </row>
    <row r="416" spans="1:244" s="46" customFormat="1" x14ac:dyDescent="0.2">
      <c r="A416" s="50"/>
      <c r="B416" s="50"/>
      <c r="D416" s="64"/>
      <c r="E416" s="64"/>
      <c r="F416" s="64"/>
      <c r="G416" s="64"/>
      <c r="H416" s="64"/>
      <c r="I416" s="64"/>
    </row>
    <row r="417" spans="1:244" s="46" customFormat="1" x14ac:dyDescent="0.2">
      <c r="A417" s="50"/>
      <c r="B417" s="50"/>
      <c r="D417" s="64"/>
      <c r="E417" s="64"/>
      <c r="F417" s="64"/>
      <c r="G417" s="64"/>
      <c r="H417" s="64"/>
      <c r="I417" s="64"/>
    </row>
    <row r="418" spans="1:244" s="46" customFormat="1" x14ac:dyDescent="0.2">
      <c r="A418" s="47" t="s">
        <v>483</v>
      </c>
      <c r="B418" s="50"/>
      <c r="D418" s="64"/>
      <c r="E418" s="64"/>
      <c r="F418" s="64"/>
      <c r="G418" s="64"/>
      <c r="H418" s="64"/>
      <c r="I418" s="64"/>
    </row>
    <row r="419" spans="1:244" ht="12.45" customHeight="1" x14ac:dyDescent="0.2">
      <c r="A419" s="47" t="s">
        <v>226</v>
      </c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  <c r="AC419" s="47"/>
      <c r="AD419" s="47"/>
      <c r="AE419" s="47"/>
      <c r="AF419" s="47"/>
      <c r="AG419" s="47"/>
      <c r="AH419" s="47"/>
      <c r="AI419" s="47"/>
      <c r="AJ419" s="47"/>
      <c r="AK419" s="47"/>
      <c r="AL419" s="47"/>
      <c r="AM419" s="47"/>
      <c r="AN419" s="47"/>
      <c r="AO419" s="47"/>
      <c r="AP419" s="47"/>
      <c r="AQ419" s="47"/>
      <c r="AR419" s="47"/>
      <c r="AS419" s="47"/>
      <c r="AT419" s="47"/>
      <c r="AU419" s="47"/>
      <c r="AV419" s="47"/>
      <c r="AW419" s="47"/>
      <c r="AX419" s="47"/>
      <c r="AY419" s="47"/>
      <c r="AZ419" s="47"/>
      <c r="BA419" s="47"/>
      <c r="BB419" s="47"/>
      <c r="BC419" s="47"/>
      <c r="BD419" s="47"/>
      <c r="BE419" s="47"/>
      <c r="BF419" s="47"/>
      <c r="BG419" s="47"/>
      <c r="BH419" s="47"/>
      <c r="BI419" s="47"/>
      <c r="BJ419" s="47"/>
      <c r="BK419" s="47"/>
      <c r="BL419" s="47"/>
      <c r="BM419" s="47"/>
      <c r="BN419" s="47"/>
      <c r="BO419" s="47"/>
      <c r="BP419" s="47"/>
      <c r="BQ419" s="47"/>
      <c r="BR419" s="47"/>
      <c r="BS419" s="47"/>
      <c r="BT419" s="47"/>
      <c r="BU419" s="47"/>
      <c r="BV419" s="47"/>
      <c r="BW419" s="47"/>
      <c r="BX419" s="47"/>
      <c r="BY419" s="47"/>
      <c r="BZ419" s="47"/>
      <c r="CA419" s="47"/>
      <c r="CB419" s="47"/>
      <c r="CC419" s="47"/>
      <c r="CD419" s="47"/>
      <c r="CE419" s="47"/>
      <c r="CF419" s="47"/>
      <c r="CG419" s="47"/>
      <c r="CH419" s="47"/>
      <c r="CI419" s="47"/>
      <c r="CJ419" s="47"/>
      <c r="CK419" s="47"/>
      <c r="CL419" s="47"/>
      <c r="CM419" s="47"/>
      <c r="CN419" s="47"/>
      <c r="CO419" s="47"/>
      <c r="CP419" s="47"/>
      <c r="CQ419" s="47"/>
      <c r="CR419" s="47"/>
      <c r="CS419" s="47"/>
      <c r="CT419" s="47"/>
      <c r="CU419" s="47"/>
      <c r="CV419" s="47"/>
      <c r="CW419" s="47"/>
      <c r="CX419" s="47"/>
      <c r="CY419" s="47"/>
      <c r="CZ419" s="47"/>
      <c r="DA419" s="47"/>
      <c r="DB419" s="47"/>
      <c r="DC419" s="47"/>
      <c r="DD419" s="47"/>
      <c r="DE419" s="47"/>
      <c r="DF419" s="47"/>
      <c r="DG419" s="47"/>
      <c r="DH419" s="47"/>
      <c r="DI419" s="47"/>
      <c r="DJ419" s="47"/>
      <c r="DK419" s="47"/>
      <c r="DL419" s="47"/>
      <c r="DM419" s="47"/>
      <c r="DN419" s="47"/>
      <c r="DO419" s="47"/>
      <c r="DP419" s="47"/>
      <c r="DQ419" s="47"/>
      <c r="DR419" s="47"/>
      <c r="DS419" s="47"/>
      <c r="DT419" s="47"/>
      <c r="DU419" s="47"/>
      <c r="DV419" s="47"/>
      <c r="DW419" s="47"/>
      <c r="DX419" s="47"/>
      <c r="DY419" s="47"/>
      <c r="DZ419" s="47"/>
      <c r="EA419" s="47"/>
      <c r="EB419" s="47"/>
      <c r="EC419" s="47"/>
      <c r="ED419" s="47"/>
      <c r="EE419" s="47"/>
      <c r="EF419" s="47"/>
      <c r="EG419" s="47"/>
      <c r="EH419" s="47"/>
      <c r="EI419" s="47"/>
      <c r="EJ419" s="47"/>
      <c r="EK419" s="47"/>
      <c r="EL419" s="47"/>
      <c r="EM419" s="47"/>
      <c r="EN419" s="47"/>
      <c r="EO419" s="47"/>
      <c r="EP419" s="47"/>
      <c r="EQ419" s="47"/>
      <c r="ER419" s="47"/>
      <c r="ES419" s="47"/>
      <c r="ET419" s="47"/>
      <c r="EU419" s="47"/>
      <c r="EV419" s="47"/>
      <c r="EW419" s="47"/>
      <c r="EX419" s="47"/>
      <c r="EY419" s="47"/>
      <c r="EZ419" s="47"/>
      <c r="FA419" s="47"/>
      <c r="FB419" s="47"/>
      <c r="FC419" s="47"/>
      <c r="FD419" s="47"/>
      <c r="FE419" s="47"/>
      <c r="FF419" s="47"/>
      <c r="FG419" s="47"/>
      <c r="FH419" s="47"/>
      <c r="FI419" s="47"/>
      <c r="FJ419" s="47"/>
      <c r="FK419" s="47"/>
      <c r="FL419" s="47"/>
      <c r="FM419" s="47"/>
      <c r="FN419" s="47"/>
      <c r="FO419" s="47"/>
      <c r="FP419" s="47"/>
      <c r="FQ419" s="47"/>
      <c r="FR419" s="47"/>
      <c r="FS419" s="47"/>
      <c r="FT419" s="47"/>
      <c r="FU419" s="47"/>
      <c r="FV419" s="47"/>
      <c r="FW419" s="47"/>
      <c r="FX419" s="47"/>
      <c r="FY419" s="47"/>
      <c r="FZ419" s="47"/>
      <c r="GA419" s="47"/>
      <c r="GB419" s="47"/>
      <c r="GC419" s="47"/>
      <c r="GD419" s="47"/>
      <c r="GE419" s="47"/>
      <c r="GF419" s="47"/>
      <c r="GG419" s="47"/>
      <c r="GH419" s="47"/>
      <c r="GI419" s="47"/>
      <c r="GJ419" s="47"/>
      <c r="GK419" s="47"/>
      <c r="GL419" s="47"/>
      <c r="GM419" s="47"/>
      <c r="GN419" s="47"/>
      <c r="GO419" s="47"/>
      <c r="GP419" s="47"/>
      <c r="GQ419" s="47"/>
      <c r="GR419" s="47"/>
      <c r="GS419" s="47"/>
      <c r="GT419" s="47"/>
      <c r="GU419" s="47"/>
      <c r="GV419" s="47"/>
      <c r="GW419" s="47"/>
      <c r="GX419" s="47"/>
      <c r="GY419" s="47"/>
      <c r="GZ419" s="47"/>
      <c r="HA419" s="47"/>
      <c r="HB419" s="47"/>
      <c r="HC419" s="47"/>
      <c r="HD419" s="47"/>
      <c r="HE419" s="47"/>
      <c r="HF419" s="47"/>
      <c r="HG419" s="47"/>
      <c r="HH419" s="47"/>
      <c r="HI419" s="47"/>
      <c r="HJ419" s="47"/>
      <c r="HK419" s="47"/>
      <c r="HL419" s="47"/>
      <c r="HM419" s="47"/>
      <c r="HN419" s="47"/>
      <c r="HO419" s="47"/>
      <c r="HP419" s="47"/>
      <c r="HQ419" s="47"/>
      <c r="HR419" s="47"/>
      <c r="HS419" s="47"/>
      <c r="HT419" s="47"/>
      <c r="HU419" s="47"/>
      <c r="HV419" s="47"/>
      <c r="HW419" s="47"/>
      <c r="HX419" s="47"/>
      <c r="HY419" s="47"/>
      <c r="HZ419" s="47"/>
      <c r="IA419" s="47"/>
      <c r="IB419" s="47"/>
      <c r="IC419" s="47"/>
      <c r="ID419" s="47"/>
      <c r="IE419" s="47"/>
      <c r="IF419" s="47"/>
      <c r="IG419" s="47"/>
      <c r="IH419" s="47"/>
      <c r="II419" s="47"/>
      <c r="IJ419" s="47"/>
    </row>
    <row r="420" spans="1:244" s="46" customFormat="1" x14ac:dyDescent="0.2">
      <c r="A420" s="50" t="s">
        <v>52</v>
      </c>
      <c r="B420" s="50"/>
      <c r="D420" s="64"/>
      <c r="E420" s="64"/>
      <c r="F420" s="64"/>
      <c r="G420" s="64"/>
      <c r="H420" s="64"/>
      <c r="I420" s="64"/>
    </row>
    <row r="421" spans="1:244" s="46" customFormat="1" x14ac:dyDescent="0.2">
      <c r="A421" s="51" t="s">
        <v>396</v>
      </c>
      <c r="B421" s="51" t="s">
        <v>211</v>
      </c>
      <c r="C421" s="52" t="s">
        <v>537</v>
      </c>
      <c r="D421" s="2">
        <v>2053000</v>
      </c>
      <c r="E421" s="2"/>
      <c r="F421" s="2">
        <f t="shared" ref="F421:F426" si="55">SUM(D421:E421)</f>
        <v>2053000</v>
      </c>
      <c r="G421" s="2">
        <v>0</v>
      </c>
      <c r="H421" s="2">
        <v>2053000</v>
      </c>
      <c r="I421" s="4" t="s">
        <v>312</v>
      </c>
    </row>
    <row r="422" spans="1:244" s="6" customFormat="1" x14ac:dyDescent="0.2">
      <c r="A422" s="53"/>
      <c r="B422" s="53"/>
      <c r="C422" s="54" t="s">
        <v>538</v>
      </c>
      <c r="D422" s="13">
        <f t="shared" ref="D422" si="56">SUM(D421)</f>
        <v>2053000</v>
      </c>
      <c r="E422" s="13">
        <f t="shared" ref="E422:H422" si="57">SUM(E421)</f>
        <v>0</v>
      </c>
      <c r="F422" s="13">
        <f t="shared" si="57"/>
        <v>2053000</v>
      </c>
      <c r="G422" s="13">
        <f t="shared" si="57"/>
        <v>0</v>
      </c>
      <c r="H422" s="13">
        <f t="shared" si="57"/>
        <v>2053000</v>
      </c>
      <c r="I422" s="7"/>
    </row>
    <row r="423" spans="1:244" s="46" customFormat="1" x14ac:dyDescent="0.2">
      <c r="A423" s="51" t="s">
        <v>212</v>
      </c>
      <c r="B423" s="51" t="s">
        <v>212</v>
      </c>
      <c r="C423" s="52" t="s">
        <v>507</v>
      </c>
      <c r="D423" s="2">
        <v>267000</v>
      </c>
      <c r="E423" s="2"/>
      <c r="F423" s="2">
        <f t="shared" si="55"/>
        <v>267000</v>
      </c>
      <c r="G423" s="2">
        <v>0</v>
      </c>
      <c r="H423" s="2">
        <v>267000</v>
      </c>
      <c r="I423" s="4" t="s">
        <v>312</v>
      </c>
    </row>
    <row r="424" spans="1:244" s="6" customFormat="1" x14ac:dyDescent="0.2">
      <c r="A424" s="53"/>
      <c r="B424" s="53"/>
      <c r="C424" s="54" t="s">
        <v>539</v>
      </c>
      <c r="D424" s="13">
        <f t="shared" ref="D424" si="58">SUM(D423)</f>
        <v>267000</v>
      </c>
      <c r="E424" s="13">
        <f t="shared" ref="E424:H424" si="59">SUM(E423)</f>
        <v>0</v>
      </c>
      <c r="F424" s="13">
        <f t="shared" si="59"/>
        <v>267000</v>
      </c>
      <c r="G424" s="13">
        <f t="shared" si="59"/>
        <v>0</v>
      </c>
      <c r="H424" s="13">
        <f t="shared" si="59"/>
        <v>267000</v>
      </c>
      <c r="I424" s="7"/>
    </row>
    <row r="425" spans="1:244" s="46" customFormat="1" x14ac:dyDescent="0.2">
      <c r="A425" s="51" t="s">
        <v>496</v>
      </c>
      <c r="B425" s="51" t="s">
        <v>496</v>
      </c>
      <c r="C425" s="52" t="s">
        <v>540</v>
      </c>
      <c r="D425" s="2">
        <v>472000</v>
      </c>
      <c r="E425" s="2"/>
      <c r="F425" s="2">
        <f t="shared" si="55"/>
        <v>472000</v>
      </c>
      <c r="G425" s="2">
        <v>40000</v>
      </c>
      <c r="H425" s="2">
        <v>432000</v>
      </c>
      <c r="I425" s="4" t="s">
        <v>312</v>
      </c>
    </row>
    <row r="426" spans="1:244" s="46" customFormat="1" x14ac:dyDescent="0.2">
      <c r="A426" s="51" t="s">
        <v>218</v>
      </c>
      <c r="B426" s="51" t="s">
        <v>218</v>
      </c>
      <c r="C426" s="52" t="s">
        <v>542</v>
      </c>
      <c r="D426" s="2">
        <v>1496000</v>
      </c>
      <c r="E426" s="2"/>
      <c r="F426" s="2">
        <f t="shared" si="55"/>
        <v>1496000</v>
      </c>
      <c r="G426" s="2">
        <v>1381961</v>
      </c>
      <c r="H426" s="2">
        <v>114039</v>
      </c>
      <c r="I426" s="4" t="s">
        <v>312</v>
      </c>
    </row>
    <row r="427" spans="1:244" x14ac:dyDescent="0.2">
      <c r="A427" s="51" t="s">
        <v>543</v>
      </c>
      <c r="B427" s="51" t="s">
        <v>315</v>
      </c>
      <c r="C427" s="52" t="s">
        <v>89</v>
      </c>
      <c r="D427" s="2">
        <v>531000</v>
      </c>
      <c r="E427" s="2"/>
      <c r="F427" s="2">
        <f t="shared" ref="F427:F430" si="60">SUM(D427:E427)</f>
        <v>531000</v>
      </c>
      <c r="G427" s="2">
        <v>274039</v>
      </c>
      <c r="H427" s="2">
        <v>256961</v>
      </c>
      <c r="I427" s="4" t="s">
        <v>312</v>
      </c>
    </row>
    <row r="428" spans="1:244" s="6" customFormat="1" x14ac:dyDescent="0.2">
      <c r="A428" s="53"/>
      <c r="B428" s="53"/>
      <c r="C428" s="54" t="s">
        <v>544</v>
      </c>
      <c r="D428" s="13">
        <f t="shared" ref="D428" si="61">SUM(D425:D427)</f>
        <v>2499000</v>
      </c>
      <c r="E428" s="13">
        <f t="shared" ref="E428:H428" si="62">SUM(E425:E427)</f>
        <v>0</v>
      </c>
      <c r="F428" s="13">
        <f t="shared" si="62"/>
        <v>2499000</v>
      </c>
      <c r="G428" s="13">
        <f t="shared" si="62"/>
        <v>1696000</v>
      </c>
      <c r="H428" s="13">
        <f t="shared" si="62"/>
        <v>803000</v>
      </c>
      <c r="I428" s="7"/>
    </row>
    <row r="429" spans="1:244" x14ac:dyDescent="0.2">
      <c r="A429" s="51" t="s">
        <v>331</v>
      </c>
      <c r="B429" s="51" t="s">
        <v>331</v>
      </c>
      <c r="C429" s="52" t="s">
        <v>535</v>
      </c>
      <c r="D429" s="2">
        <v>2362000</v>
      </c>
      <c r="E429" s="2"/>
      <c r="F429" s="2">
        <f t="shared" si="60"/>
        <v>2362000</v>
      </c>
      <c r="G429" s="2">
        <v>0</v>
      </c>
      <c r="H429" s="2">
        <v>2362000</v>
      </c>
      <c r="I429" s="4" t="s">
        <v>312</v>
      </c>
    </row>
    <row r="430" spans="1:244" x14ac:dyDescent="0.2">
      <c r="A430" s="51" t="s">
        <v>317</v>
      </c>
      <c r="B430" s="51" t="s">
        <v>317</v>
      </c>
      <c r="C430" s="52" t="s">
        <v>132</v>
      </c>
      <c r="D430" s="2">
        <v>638000</v>
      </c>
      <c r="E430" s="2"/>
      <c r="F430" s="2">
        <f t="shared" si="60"/>
        <v>638000</v>
      </c>
      <c r="G430" s="2">
        <v>0</v>
      </c>
      <c r="H430" s="2">
        <v>638000</v>
      </c>
      <c r="I430" s="4" t="s">
        <v>312</v>
      </c>
    </row>
    <row r="431" spans="1:244" s="6" customFormat="1" x14ac:dyDescent="0.2">
      <c r="A431" s="53"/>
      <c r="B431" s="53"/>
      <c r="C431" s="54" t="s">
        <v>536</v>
      </c>
      <c r="D431" s="13">
        <f t="shared" ref="D431" si="63">SUM(D429:D430)</f>
        <v>3000000</v>
      </c>
      <c r="E431" s="13">
        <f t="shared" ref="E431:H431" si="64">SUM(E429:E430)</f>
        <v>0</v>
      </c>
      <c r="F431" s="13">
        <f t="shared" si="64"/>
        <v>3000000</v>
      </c>
      <c r="G431" s="13">
        <f t="shared" si="64"/>
        <v>0</v>
      </c>
      <c r="H431" s="13">
        <f t="shared" si="64"/>
        <v>3000000</v>
      </c>
      <c r="I431" s="7"/>
    </row>
    <row r="432" spans="1:244" x14ac:dyDescent="0.2">
      <c r="A432" s="51" t="s">
        <v>216</v>
      </c>
      <c r="B432" s="51" t="s">
        <v>216</v>
      </c>
      <c r="C432" s="52" t="s">
        <v>532</v>
      </c>
      <c r="D432" s="2">
        <v>46772000</v>
      </c>
      <c r="E432" s="2"/>
      <c r="F432" s="2">
        <f t="shared" ref="F432:F436" si="65">SUM(D432:E432)</f>
        <v>46772000</v>
      </c>
      <c r="G432" s="2">
        <v>0</v>
      </c>
      <c r="H432" s="2">
        <v>46772000</v>
      </c>
      <c r="I432" s="4" t="s">
        <v>312</v>
      </c>
    </row>
    <row r="433" spans="1:9" x14ac:dyDescent="0.2">
      <c r="A433" s="51" t="s">
        <v>216</v>
      </c>
      <c r="B433" s="51"/>
      <c r="C433" s="52" t="s">
        <v>541</v>
      </c>
      <c r="D433" s="2">
        <v>512000</v>
      </c>
      <c r="E433" s="2"/>
      <c r="F433" s="2">
        <f t="shared" si="65"/>
        <v>512000</v>
      </c>
      <c r="G433" s="2">
        <v>210000</v>
      </c>
      <c r="H433" s="2">
        <v>302000</v>
      </c>
      <c r="I433" s="4" t="s">
        <v>312</v>
      </c>
    </row>
    <row r="434" spans="1:9" x14ac:dyDescent="0.2">
      <c r="A434" s="51" t="s">
        <v>216</v>
      </c>
      <c r="B434" s="51"/>
      <c r="C434" s="52" t="s">
        <v>533</v>
      </c>
      <c r="D434" s="2">
        <v>1890000</v>
      </c>
      <c r="E434" s="2"/>
      <c r="F434" s="2">
        <f t="shared" si="65"/>
        <v>1890000</v>
      </c>
      <c r="G434" s="2">
        <v>995650</v>
      </c>
      <c r="H434" s="2">
        <v>894350</v>
      </c>
      <c r="I434" s="4" t="s">
        <v>312</v>
      </c>
    </row>
    <row r="435" spans="1:9" x14ac:dyDescent="0.2">
      <c r="A435" s="51" t="s">
        <v>216</v>
      </c>
      <c r="B435" s="51"/>
      <c r="C435" s="52" t="s">
        <v>517</v>
      </c>
      <c r="D435" s="2">
        <v>0</v>
      </c>
      <c r="E435" s="2">
        <v>0</v>
      </c>
      <c r="F435" s="2">
        <f t="shared" si="65"/>
        <v>0</v>
      </c>
      <c r="G435" s="2">
        <v>0</v>
      </c>
      <c r="H435" s="2">
        <v>7875000</v>
      </c>
    </row>
    <row r="436" spans="1:9" x14ac:dyDescent="0.2">
      <c r="A436" s="51" t="s">
        <v>316</v>
      </c>
      <c r="B436" s="51" t="s">
        <v>316</v>
      </c>
      <c r="C436" s="52" t="s">
        <v>131</v>
      </c>
      <c r="D436" s="2">
        <v>13277000</v>
      </c>
      <c r="E436" s="2"/>
      <c r="F436" s="2">
        <f t="shared" si="65"/>
        <v>13277000</v>
      </c>
      <c r="G436" s="2"/>
      <c r="H436" s="2">
        <v>15402000</v>
      </c>
      <c r="I436" s="4" t="s">
        <v>312</v>
      </c>
    </row>
    <row r="437" spans="1:9" s="6" customFormat="1" x14ac:dyDescent="0.2">
      <c r="A437" s="53"/>
      <c r="B437" s="53"/>
      <c r="C437" s="54" t="s">
        <v>534</v>
      </c>
      <c r="D437" s="13">
        <f>SUM(D432:D436)</f>
        <v>62451000</v>
      </c>
      <c r="E437" s="13">
        <f>SUM(E432:E436)</f>
        <v>0</v>
      </c>
      <c r="F437" s="13">
        <f>SUM(F432:F436)</f>
        <v>62451000</v>
      </c>
      <c r="G437" s="13">
        <f>SUM(G432:G436)</f>
        <v>1205650</v>
      </c>
      <c r="H437" s="13">
        <f>SUM(H432:H436)</f>
        <v>71245350</v>
      </c>
      <c r="I437" s="7"/>
    </row>
    <row r="438" spans="1:9" s="46" customFormat="1" x14ac:dyDescent="0.2">
      <c r="A438" s="61"/>
      <c r="B438" s="61"/>
      <c r="C438" s="62" t="s">
        <v>545</v>
      </c>
      <c r="D438" s="63">
        <f>SUM(D437,D431,D428,D424,D422)</f>
        <v>70270000</v>
      </c>
      <c r="E438" s="63">
        <f>SUM(E437,E431,E428,E424,E422)</f>
        <v>0</v>
      </c>
      <c r="F438" s="63">
        <f>SUM(F437,F431,F428,F424,F422)</f>
        <v>70270000</v>
      </c>
      <c r="G438" s="63">
        <f>SUM(G437,G431,G428,G424,G422)</f>
        <v>2901650</v>
      </c>
      <c r="H438" s="63">
        <f>SUM(H437,H431,H428,H424,H422)</f>
        <v>77368350</v>
      </c>
      <c r="I438" s="64"/>
    </row>
    <row r="439" spans="1:9" s="46" customFormat="1" x14ac:dyDescent="0.2">
      <c r="A439" s="50"/>
      <c r="B439" s="50"/>
      <c r="D439" s="64"/>
      <c r="E439" s="64"/>
      <c r="F439" s="64"/>
      <c r="G439" s="64"/>
      <c r="H439" s="64"/>
      <c r="I439" s="64"/>
    </row>
    <row r="440" spans="1:9" s="46" customFormat="1" x14ac:dyDescent="0.2">
      <c r="A440" s="50"/>
      <c r="B440" s="50"/>
      <c r="D440" s="64"/>
      <c r="E440" s="64"/>
      <c r="F440" s="64"/>
      <c r="G440" s="64"/>
      <c r="H440" s="64"/>
      <c r="I440" s="64"/>
    </row>
    <row r="441" spans="1:9" s="46" customFormat="1" x14ac:dyDescent="0.2">
      <c r="A441" s="47" t="s">
        <v>593</v>
      </c>
      <c r="B441" s="47"/>
      <c r="C441" s="43"/>
      <c r="D441" s="49"/>
      <c r="E441" s="49"/>
      <c r="F441" s="49"/>
      <c r="G441" s="49"/>
      <c r="H441" s="49"/>
      <c r="I441" s="49"/>
    </row>
    <row r="442" spans="1:9" s="46" customFormat="1" x14ac:dyDescent="0.2">
      <c r="A442" s="47" t="s">
        <v>226</v>
      </c>
      <c r="B442" s="47"/>
      <c r="C442" s="43"/>
      <c r="D442" s="49"/>
      <c r="E442" s="49"/>
      <c r="F442" s="49"/>
      <c r="G442" s="49"/>
      <c r="H442" s="49"/>
      <c r="I442" s="49"/>
    </row>
    <row r="443" spans="1:9" s="46" customFormat="1" x14ac:dyDescent="0.2">
      <c r="A443" s="50" t="s">
        <v>50</v>
      </c>
      <c r="B443" s="50"/>
      <c r="D443" s="64"/>
      <c r="E443" s="64"/>
      <c r="F443" s="64"/>
      <c r="G443" s="64"/>
      <c r="H443" s="64"/>
      <c r="I443" s="64"/>
    </row>
    <row r="444" spans="1:9" x14ac:dyDescent="0.2">
      <c r="A444" s="51" t="s">
        <v>344</v>
      </c>
      <c r="B444" s="51" t="s">
        <v>344</v>
      </c>
      <c r="C444" s="52" t="s">
        <v>473</v>
      </c>
      <c r="D444" s="2">
        <v>0</v>
      </c>
      <c r="E444" s="2">
        <v>24943848</v>
      </c>
      <c r="F444" s="2">
        <f t="shared" ref="F444" si="66">SUM(D444:E444)</f>
        <v>24943848</v>
      </c>
      <c r="G444" s="2">
        <v>24943848</v>
      </c>
      <c r="H444" s="2">
        <v>0</v>
      </c>
      <c r="I444" s="4" t="s">
        <v>312</v>
      </c>
    </row>
    <row r="445" spans="1:9" s="46" customFormat="1" x14ac:dyDescent="0.2">
      <c r="A445" s="61"/>
      <c r="B445" s="61"/>
      <c r="C445" s="62" t="s">
        <v>51</v>
      </c>
      <c r="D445" s="63">
        <f>SUM(D444:D444)</f>
        <v>0</v>
      </c>
      <c r="E445" s="63">
        <f>SUM(E444:E444)</f>
        <v>24943848</v>
      </c>
      <c r="F445" s="63">
        <f>SUM(F444:F444)</f>
        <v>24943848</v>
      </c>
      <c r="G445" s="63">
        <f t="shared" ref="G445:H445" si="67">SUM(G444:G444)</f>
        <v>24943848</v>
      </c>
      <c r="H445" s="63">
        <f t="shared" si="67"/>
        <v>0</v>
      </c>
      <c r="I445" s="64"/>
    </row>
    <row r="446" spans="1:9" s="46" customFormat="1" x14ac:dyDescent="0.2">
      <c r="A446" s="50"/>
      <c r="B446" s="50"/>
      <c r="D446" s="64"/>
      <c r="E446" s="64"/>
      <c r="F446" s="64"/>
      <c r="G446" s="64"/>
      <c r="H446" s="64"/>
      <c r="I446" s="64"/>
    </row>
    <row r="447" spans="1:9" s="46" customFormat="1" x14ac:dyDescent="0.2">
      <c r="A447" s="50"/>
      <c r="B447" s="50"/>
      <c r="D447" s="64"/>
      <c r="E447" s="64"/>
      <c r="F447" s="64"/>
      <c r="G447" s="64"/>
      <c r="H447" s="64"/>
      <c r="I447" s="64"/>
    </row>
    <row r="448" spans="1:9" s="46" customFormat="1" x14ac:dyDescent="0.2">
      <c r="A448" s="47" t="s">
        <v>593</v>
      </c>
      <c r="B448" s="47"/>
      <c r="C448" s="43"/>
      <c r="D448" s="49"/>
      <c r="E448" s="49"/>
      <c r="F448" s="49"/>
      <c r="G448" s="49"/>
      <c r="H448" s="49"/>
      <c r="I448" s="49"/>
    </row>
    <row r="449" spans="1:244" ht="12.45" customHeight="1" x14ac:dyDescent="0.2">
      <c r="A449" s="47" t="s">
        <v>226</v>
      </c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  <c r="AC449" s="47"/>
      <c r="AD449" s="47"/>
      <c r="AE449" s="47"/>
      <c r="AF449" s="47"/>
      <c r="AG449" s="47"/>
      <c r="AH449" s="47"/>
      <c r="AI449" s="47"/>
      <c r="AJ449" s="47"/>
      <c r="AK449" s="47"/>
      <c r="AL449" s="47"/>
      <c r="AM449" s="47"/>
      <c r="AN449" s="47"/>
      <c r="AO449" s="47"/>
      <c r="AP449" s="47"/>
      <c r="AQ449" s="47"/>
      <c r="AR449" s="47"/>
      <c r="AS449" s="47"/>
      <c r="AT449" s="47"/>
      <c r="AU449" s="47"/>
      <c r="AV449" s="47"/>
      <c r="AW449" s="47"/>
      <c r="AX449" s="47"/>
      <c r="AY449" s="47"/>
      <c r="AZ449" s="47"/>
      <c r="BA449" s="47"/>
      <c r="BB449" s="47"/>
      <c r="BC449" s="47"/>
      <c r="BD449" s="47"/>
      <c r="BE449" s="47"/>
      <c r="BF449" s="47"/>
      <c r="BG449" s="47"/>
      <c r="BH449" s="47"/>
      <c r="BI449" s="47"/>
      <c r="BJ449" s="47"/>
      <c r="BK449" s="47"/>
      <c r="BL449" s="47"/>
      <c r="BM449" s="47"/>
      <c r="BN449" s="47"/>
      <c r="BO449" s="47"/>
      <c r="BP449" s="47"/>
      <c r="BQ449" s="47"/>
      <c r="BR449" s="47"/>
      <c r="BS449" s="47"/>
      <c r="BT449" s="47"/>
      <c r="BU449" s="47"/>
      <c r="BV449" s="47"/>
      <c r="BW449" s="47"/>
      <c r="BX449" s="47"/>
      <c r="BY449" s="47"/>
      <c r="BZ449" s="47"/>
      <c r="CA449" s="47"/>
      <c r="CB449" s="47"/>
      <c r="CC449" s="47"/>
      <c r="CD449" s="47"/>
      <c r="CE449" s="47"/>
      <c r="CF449" s="47"/>
      <c r="CG449" s="47"/>
      <c r="CH449" s="47"/>
      <c r="CI449" s="47"/>
      <c r="CJ449" s="47"/>
      <c r="CK449" s="47"/>
      <c r="CL449" s="47"/>
      <c r="CM449" s="47"/>
      <c r="CN449" s="47"/>
      <c r="CO449" s="47"/>
      <c r="CP449" s="47"/>
      <c r="CQ449" s="47"/>
      <c r="CR449" s="47"/>
      <c r="CS449" s="47"/>
      <c r="CT449" s="47"/>
      <c r="CU449" s="47"/>
      <c r="CV449" s="47"/>
      <c r="CW449" s="47"/>
      <c r="CX449" s="47"/>
      <c r="CY449" s="47"/>
      <c r="CZ449" s="47"/>
      <c r="DA449" s="47"/>
      <c r="DB449" s="47"/>
      <c r="DC449" s="47"/>
      <c r="DD449" s="47"/>
      <c r="DE449" s="47"/>
      <c r="DF449" s="47"/>
      <c r="DG449" s="47"/>
      <c r="DH449" s="47"/>
      <c r="DI449" s="47"/>
      <c r="DJ449" s="47"/>
      <c r="DK449" s="47"/>
      <c r="DL449" s="47"/>
      <c r="DM449" s="47"/>
      <c r="DN449" s="47"/>
      <c r="DO449" s="47"/>
      <c r="DP449" s="47"/>
      <c r="DQ449" s="47"/>
      <c r="DR449" s="47"/>
      <c r="DS449" s="47"/>
      <c r="DT449" s="47"/>
      <c r="DU449" s="47"/>
      <c r="DV449" s="47"/>
      <c r="DW449" s="47"/>
      <c r="DX449" s="47"/>
      <c r="DY449" s="47"/>
      <c r="DZ449" s="47"/>
      <c r="EA449" s="47"/>
      <c r="EB449" s="47"/>
      <c r="EC449" s="47"/>
      <c r="ED449" s="47"/>
      <c r="EE449" s="47"/>
      <c r="EF449" s="47"/>
      <c r="EG449" s="47"/>
      <c r="EH449" s="47"/>
      <c r="EI449" s="47"/>
      <c r="EJ449" s="47"/>
      <c r="EK449" s="47"/>
      <c r="EL449" s="47"/>
      <c r="EM449" s="47"/>
      <c r="EN449" s="47"/>
      <c r="EO449" s="47"/>
      <c r="EP449" s="47"/>
      <c r="EQ449" s="47"/>
      <c r="ER449" s="47"/>
      <c r="ES449" s="47"/>
      <c r="ET449" s="47"/>
      <c r="EU449" s="47"/>
      <c r="EV449" s="47"/>
      <c r="EW449" s="47"/>
      <c r="EX449" s="47"/>
      <c r="EY449" s="47"/>
      <c r="EZ449" s="47"/>
      <c r="FA449" s="47"/>
      <c r="FB449" s="47"/>
      <c r="FC449" s="47"/>
      <c r="FD449" s="47"/>
      <c r="FE449" s="47"/>
      <c r="FF449" s="47"/>
      <c r="FG449" s="47"/>
      <c r="FH449" s="47"/>
      <c r="FI449" s="47"/>
      <c r="FJ449" s="47"/>
      <c r="FK449" s="47"/>
      <c r="FL449" s="47"/>
      <c r="FM449" s="47"/>
      <c r="FN449" s="47"/>
      <c r="FO449" s="47"/>
      <c r="FP449" s="47"/>
      <c r="FQ449" s="47"/>
      <c r="FR449" s="47"/>
      <c r="FS449" s="47"/>
      <c r="FT449" s="47"/>
      <c r="FU449" s="47"/>
      <c r="FV449" s="47"/>
      <c r="FW449" s="47"/>
      <c r="FX449" s="47"/>
      <c r="FY449" s="47"/>
      <c r="FZ449" s="47"/>
      <c r="GA449" s="47"/>
      <c r="GB449" s="47"/>
      <c r="GC449" s="47"/>
      <c r="GD449" s="47"/>
      <c r="GE449" s="47"/>
      <c r="GF449" s="47"/>
      <c r="GG449" s="47"/>
      <c r="GH449" s="47"/>
      <c r="GI449" s="47"/>
      <c r="GJ449" s="47"/>
      <c r="GK449" s="47"/>
      <c r="GL449" s="47"/>
      <c r="GM449" s="47"/>
      <c r="GN449" s="47"/>
      <c r="GO449" s="47"/>
      <c r="GP449" s="47"/>
      <c r="GQ449" s="47"/>
      <c r="GR449" s="47"/>
      <c r="GS449" s="47"/>
      <c r="GT449" s="47"/>
      <c r="GU449" s="47"/>
      <c r="GV449" s="47"/>
      <c r="GW449" s="47"/>
      <c r="GX449" s="47"/>
      <c r="GY449" s="47"/>
      <c r="GZ449" s="47"/>
      <c r="HA449" s="47"/>
      <c r="HB449" s="47"/>
      <c r="HC449" s="47"/>
      <c r="HD449" s="47"/>
      <c r="HE449" s="47"/>
      <c r="HF449" s="47"/>
      <c r="HG449" s="47"/>
      <c r="HH449" s="47"/>
      <c r="HI449" s="47"/>
      <c r="HJ449" s="47"/>
      <c r="HK449" s="47"/>
      <c r="HL449" s="47"/>
      <c r="HM449" s="47"/>
      <c r="HN449" s="47"/>
      <c r="HO449" s="47"/>
      <c r="HP449" s="47"/>
      <c r="HQ449" s="47"/>
      <c r="HR449" s="47"/>
      <c r="HS449" s="47"/>
      <c r="HT449" s="47"/>
      <c r="HU449" s="47"/>
      <c r="HV449" s="47"/>
      <c r="HW449" s="47"/>
      <c r="HX449" s="47"/>
      <c r="HY449" s="47"/>
      <c r="HZ449" s="47"/>
      <c r="IA449" s="47"/>
      <c r="IB449" s="47"/>
      <c r="IC449" s="47"/>
      <c r="ID449" s="47"/>
      <c r="IE449" s="47"/>
      <c r="IF449" s="47"/>
      <c r="IG449" s="47"/>
      <c r="IH449" s="47"/>
      <c r="II449" s="47"/>
      <c r="IJ449" s="47"/>
    </row>
    <row r="450" spans="1:244" s="46" customFormat="1" x14ac:dyDescent="0.2">
      <c r="A450" s="50" t="s">
        <v>52</v>
      </c>
      <c r="B450" s="50"/>
      <c r="D450" s="64"/>
      <c r="E450" s="64"/>
      <c r="F450" s="64"/>
      <c r="G450" s="64"/>
      <c r="H450" s="64"/>
      <c r="I450" s="64"/>
    </row>
    <row r="451" spans="1:244" x14ac:dyDescent="0.2">
      <c r="A451" s="51" t="s">
        <v>216</v>
      </c>
      <c r="B451" s="51" t="s">
        <v>216</v>
      </c>
      <c r="C451" s="52" t="s">
        <v>607</v>
      </c>
      <c r="D451" s="2">
        <v>0</v>
      </c>
      <c r="E451" s="2">
        <v>12955528</v>
      </c>
      <c r="F451" s="2">
        <f t="shared" ref="F451:H458" si="68">SUM(D451:E451)</f>
        <v>12955528</v>
      </c>
      <c r="G451" s="2">
        <v>0</v>
      </c>
      <c r="H451" s="2">
        <f t="shared" si="68"/>
        <v>12955528</v>
      </c>
      <c r="I451" s="4" t="s">
        <v>312</v>
      </c>
    </row>
    <row r="452" spans="1:244" x14ac:dyDescent="0.2">
      <c r="A452" s="51" t="s">
        <v>216</v>
      </c>
      <c r="B452" s="51"/>
      <c r="C452" s="52" t="s">
        <v>517</v>
      </c>
      <c r="D452" s="2">
        <v>0</v>
      </c>
      <c r="E452" s="2"/>
      <c r="F452" s="2">
        <f t="shared" si="68"/>
        <v>0</v>
      </c>
      <c r="G452" s="2">
        <v>0</v>
      </c>
      <c r="H452" s="2">
        <v>1844256</v>
      </c>
    </row>
    <row r="453" spans="1:244" x14ac:dyDescent="0.2">
      <c r="A453" s="51" t="s">
        <v>316</v>
      </c>
      <c r="B453" s="51" t="s">
        <v>316</v>
      </c>
      <c r="C453" s="52" t="s">
        <v>504</v>
      </c>
      <c r="D453" s="2">
        <v>0</v>
      </c>
      <c r="E453" s="2">
        <v>3497992</v>
      </c>
      <c r="F453" s="2">
        <f t="shared" si="68"/>
        <v>3497992</v>
      </c>
      <c r="G453" s="2">
        <v>0</v>
      </c>
      <c r="H453" s="2">
        <f t="shared" si="68"/>
        <v>3497992</v>
      </c>
      <c r="I453" s="4" t="s">
        <v>312</v>
      </c>
    </row>
    <row r="454" spans="1:244" x14ac:dyDescent="0.2">
      <c r="A454" s="51" t="s">
        <v>408</v>
      </c>
      <c r="B454" s="51" t="s">
        <v>408</v>
      </c>
      <c r="C454" s="52" t="s">
        <v>608</v>
      </c>
      <c r="D454" s="2">
        <v>0</v>
      </c>
      <c r="E454" s="2">
        <v>4722061</v>
      </c>
      <c r="F454" s="2">
        <f t="shared" si="68"/>
        <v>4722061</v>
      </c>
      <c r="G454" s="2">
        <v>0</v>
      </c>
      <c r="H454" s="2">
        <f t="shared" si="68"/>
        <v>4722061</v>
      </c>
    </row>
    <row r="455" spans="1:244" x14ac:dyDescent="0.2">
      <c r="A455" s="51" t="s">
        <v>331</v>
      </c>
      <c r="B455" s="51" t="s">
        <v>331</v>
      </c>
      <c r="C455" s="52" t="s">
        <v>609</v>
      </c>
      <c r="D455" s="2">
        <v>0</v>
      </c>
      <c r="E455" s="2">
        <v>1180000</v>
      </c>
      <c r="F455" s="2">
        <f t="shared" si="68"/>
        <v>1180000</v>
      </c>
      <c r="G455" s="2">
        <v>0</v>
      </c>
      <c r="H455" s="2">
        <f t="shared" si="68"/>
        <v>1180000</v>
      </c>
      <c r="I455" s="4" t="s">
        <v>312</v>
      </c>
    </row>
    <row r="456" spans="1:244" x14ac:dyDescent="0.2">
      <c r="A456" s="51" t="s">
        <v>317</v>
      </c>
      <c r="B456" s="51" t="s">
        <v>317</v>
      </c>
      <c r="C456" s="52" t="s">
        <v>430</v>
      </c>
      <c r="D456" s="2">
        <v>0</v>
      </c>
      <c r="E456" s="2">
        <v>1593557</v>
      </c>
      <c r="F456" s="2">
        <f t="shared" si="68"/>
        <v>1593557</v>
      </c>
      <c r="G456" s="2">
        <v>0</v>
      </c>
      <c r="H456" s="2">
        <f t="shared" si="68"/>
        <v>1593557</v>
      </c>
    </row>
    <row r="457" spans="1:244" x14ac:dyDescent="0.2">
      <c r="A457" s="51" t="s">
        <v>434</v>
      </c>
      <c r="B457" s="51" t="s">
        <v>218</v>
      </c>
      <c r="C457" s="52" t="s">
        <v>15</v>
      </c>
      <c r="D457" s="2">
        <v>0</v>
      </c>
      <c r="E457" s="2">
        <v>909671</v>
      </c>
      <c r="F457" s="2">
        <f t="shared" si="68"/>
        <v>909671</v>
      </c>
      <c r="G457" s="2">
        <v>0</v>
      </c>
      <c r="H457" s="2">
        <f t="shared" si="68"/>
        <v>909671</v>
      </c>
      <c r="I457" s="4" t="s">
        <v>312</v>
      </c>
    </row>
    <row r="458" spans="1:244" x14ac:dyDescent="0.2">
      <c r="A458" s="51" t="s">
        <v>315</v>
      </c>
      <c r="B458" s="51" t="s">
        <v>315</v>
      </c>
      <c r="C458" s="52" t="s">
        <v>89</v>
      </c>
      <c r="D458" s="2">
        <v>0</v>
      </c>
      <c r="E458" s="2">
        <v>85039</v>
      </c>
      <c r="F458" s="2">
        <f t="shared" si="68"/>
        <v>85039</v>
      </c>
      <c r="G458" s="2">
        <v>0</v>
      </c>
      <c r="H458" s="2">
        <f t="shared" si="68"/>
        <v>85039</v>
      </c>
      <c r="I458" s="4" t="s">
        <v>312</v>
      </c>
    </row>
    <row r="459" spans="1:244" s="46" customFormat="1" x14ac:dyDescent="0.2">
      <c r="A459" s="61"/>
      <c r="B459" s="61"/>
      <c r="C459" s="62" t="s">
        <v>53</v>
      </c>
      <c r="D459" s="63">
        <f t="shared" ref="D459:H459" si="69">SUM(D451:D458)</f>
        <v>0</v>
      </c>
      <c r="E459" s="63">
        <f t="shared" si="69"/>
        <v>24943848</v>
      </c>
      <c r="F459" s="63">
        <f t="shared" si="69"/>
        <v>24943848</v>
      </c>
      <c r="G459" s="63">
        <f t="shared" si="69"/>
        <v>0</v>
      </c>
      <c r="H459" s="63">
        <f t="shared" si="69"/>
        <v>26788104</v>
      </c>
      <c r="I459" s="64"/>
    </row>
    <row r="460" spans="1:244" s="46" customFormat="1" x14ac:dyDescent="0.2">
      <c r="A460" s="50"/>
      <c r="B460" s="50"/>
      <c r="D460" s="64"/>
      <c r="E460" s="64"/>
      <c r="F460" s="64"/>
      <c r="G460" s="64"/>
      <c r="H460" s="64"/>
      <c r="I460" s="64"/>
    </row>
    <row r="461" spans="1:244" s="46" customFormat="1" x14ac:dyDescent="0.2">
      <c r="A461" s="50"/>
      <c r="B461" s="50"/>
      <c r="D461" s="64"/>
      <c r="E461" s="64"/>
      <c r="F461" s="64"/>
      <c r="G461" s="64"/>
      <c r="H461" s="64"/>
      <c r="I461" s="64"/>
    </row>
    <row r="462" spans="1:244" s="46" customFormat="1" x14ac:dyDescent="0.2">
      <c r="A462" s="47" t="s">
        <v>610</v>
      </c>
      <c r="B462" s="47"/>
      <c r="C462" s="43"/>
      <c r="D462" s="49"/>
      <c r="E462" s="49"/>
      <c r="F462" s="49"/>
      <c r="G462" s="49"/>
      <c r="H462" s="49"/>
      <c r="I462" s="49"/>
    </row>
    <row r="463" spans="1:244" s="46" customFormat="1" x14ac:dyDescent="0.2">
      <c r="A463" s="47" t="s">
        <v>226</v>
      </c>
      <c r="B463" s="47"/>
      <c r="C463" s="43"/>
      <c r="D463" s="49"/>
      <c r="E463" s="49"/>
      <c r="F463" s="49"/>
      <c r="G463" s="49"/>
      <c r="H463" s="49"/>
      <c r="I463" s="49"/>
    </row>
    <row r="464" spans="1:244" s="46" customFormat="1" x14ac:dyDescent="0.2">
      <c r="A464" s="50" t="s">
        <v>50</v>
      </c>
      <c r="B464" s="50"/>
      <c r="D464" s="64"/>
      <c r="E464" s="64"/>
      <c r="F464" s="64"/>
      <c r="G464" s="64"/>
      <c r="H464" s="64"/>
      <c r="I464" s="64"/>
    </row>
    <row r="465" spans="1:9" x14ac:dyDescent="0.2">
      <c r="A465" s="51" t="s">
        <v>344</v>
      </c>
      <c r="B465" s="51" t="s">
        <v>344</v>
      </c>
      <c r="C465" s="52" t="s">
        <v>473</v>
      </c>
      <c r="D465" s="2">
        <v>0</v>
      </c>
      <c r="E465" s="2">
        <v>4161785</v>
      </c>
      <c r="F465" s="2">
        <f t="shared" ref="F465" si="70">SUM(D465:E465)</f>
        <v>4161785</v>
      </c>
      <c r="G465" s="2">
        <v>0</v>
      </c>
      <c r="H465" s="2">
        <v>4161785</v>
      </c>
      <c r="I465" s="4" t="s">
        <v>312</v>
      </c>
    </row>
    <row r="466" spans="1:9" s="46" customFormat="1" x14ac:dyDescent="0.2">
      <c r="A466" s="61"/>
      <c r="B466" s="61"/>
      <c r="C466" s="62" t="s">
        <v>51</v>
      </c>
      <c r="D466" s="63">
        <f>SUM(D465:D465)</f>
        <v>0</v>
      </c>
      <c r="E466" s="63">
        <f>SUM(E465:E465)</f>
        <v>4161785</v>
      </c>
      <c r="F466" s="63">
        <f>SUM(F465:F465)</f>
        <v>4161785</v>
      </c>
      <c r="G466" s="63">
        <f t="shared" ref="G466:H466" si="71">SUM(G465:G465)</f>
        <v>0</v>
      </c>
      <c r="H466" s="63">
        <f t="shared" si="71"/>
        <v>4161785</v>
      </c>
      <c r="I466" s="64"/>
    </row>
    <row r="467" spans="1:9" s="46" customFormat="1" x14ac:dyDescent="0.2">
      <c r="A467" s="50"/>
      <c r="B467" s="50"/>
      <c r="D467" s="64"/>
      <c r="E467" s="64"/>
      <c r="F467" s="64"/>
      <c r="G467" s="64"/>
      <c r="H467" s="64"/>
      <c r="I467" s="64"/>
    </row>
    <row r="468" spans="1:9" s="46" customFormat="1" x14ac:dyDescent="0.2">
      <c r="A468" s="50"/>
      <c r="B468" s="50"/>
      <c r="D468" s="64"/>
      <c r="E468" s="64"/>
      <c r="F468" s="64"/>
      <c r="G468" s="64"/>
      <c r="H468" s="64"/>
      <c r="I468" s="64"/>
    </row>
    <row r="469" spans="1:9" s="46" customFormat="1" x14ac:dyDescent="0.2">
      <c r="A469" s="47" t="s">
        <v>610</v>
      </c>
      <c r="B469" s="47"/>
      <c r="C469" s="43"/>
      <c r="D469" s="49"/>
      <c r="E469" s="49"/>
      <c r="F469" s="49"/>
      <c r="G469" s="49"/>
      <c r="H469" s="49"/>
      <c r="I469" s="49"/>
    </row>
    <row r="470" spans="1:9" s="43" customFormat="1" x14ac:dyDescent="0.2">
      <c r="A470" s="47" t="s">
        <v>226</v>
      </c>
      <c r="B470" s="47"/>
      <c r="D470" s="49"/>
      <c r="E470" s="49"/>
      <c r="F470" s="49"/>
      <c r="G470" s="49"/>
      <c r="H470" s="49"/>
      <c r="I470" s="49"/>
    </row>
    <row r="471" spans="1:9" s="43" customFormat="1" ht="11.1" customHeight="1" x14ac:dyDescent="0.2">
      <c r="A471" s="50" t="s">
        <v>52</v>
      </c>
      <c r="B471" s="50"/>
      <c r="D471" s="49"/>
      <c r="E471" s="49"/>
      <c r="F471" s="49"/>
      <c r="G471" s="49"/>
      <c r="H471" s="49"/>
      <c r="I471" s="49"/>
    </row>
    <row r="472" spans="1:9" ht="11.1" customHeight="1" x14ac:dyDescent="0.2">
      <c r="A472" s="51" t="s">
        <v>596</v>
      </c>
      <c r="B472" s="51" t="s">
        <v>408</v>
      </c>
      <c r="C472" s="52" t="s">
        <v>21</v>
      </c>
      <c r="D472" s="2">
        <v>0</v>
      </c>
      <c r="E472" s="2">
        <v>6695829</v>
      </c>
      <c r="F472" s="2">
        <f>SUM(D472:E472)</f>
        <v>6695829</v>
      </c>
      <c r="G472" s="2">
        <v>6796125</v>
      </c>
      <c r="H472" s="2">
        <v>0</v>
      </c>
      <c r="I472" s="4" t="s">
        <v>312</v>
      </c>
    </row>
    <row r="473" spans="1:9" ht="11.1" customHeight="1" x14ac:dyDescent="0.2">
      <c r="A473" s="51" t="s">
        <v>317</v>
      </c>
      <c r="B473" s="51" t="s">
        <v>317</v>
      </c>
      <c r="C473" s="52" t="s">
        <v>430</v>
      </c>
      <c r="D473" s="2">
        <v>0</v>
      </c>
      <c r="E473" s="2">
        <v>1807634</v>
      </c>
      <c r="F473" s="2">
        <f>SUM(D473:E473)</f>
        <v>1807634</v>
      </c>
      <c r="G473" s="2">
        <v>1834954</v>
      </c>
      <c r="H473" s="2">
        <v>0</v>
      </c>
      <c r="I473" s="4" t="s">
        <v>312</v>
      </c>
    </row>
    <row r="474" spans="1:9" ht="11.1" customHeight="1" x14ac:dyDescent="0.2">
      <c r="A474" s="51" t="s">
        <v>434</v>
      </c>
      <c r="B474" s="51" t="s">
        <v>218</v>
      </c>
      <c r="C474" s="52" t="s">
        <v>279</v>
      </c>
      <c r="D474" s="2">
        <v>0</v>
      </c>
      <c r="E474" s="2"/>
      <c r="F474" s="2">
        <f t="shared" ref="F474:F475" si="72">SUM(D474:E474)</f>
        <v>0</v>
      </c>
      <c r="G474" s="2">
        <v>60000</v>
      </c>
      <c r="H474" s="2">
        <v>0</v>
      </c>
      <c r="I474" s="4" t="s">
        <v>312</v>
      </c>
    </row>
    <row r="475" spans="1:9" ht="11.1" customHeight="1" x14ac:dyDescent="0.2">
      <c r="A475" s="51" t="s">
        <v>577</v>
      </c>
      <c r="B475" s="51" t="s">
        <v>315</v>
      </c>
      <c r="C475" s="52" t="s">
        <v>89</v>
      </c>
      <c r="D475" s="2">
        <v>0</v>
      </c>
      <c r="E475" s="2"/>
      <c r="F475" s="2">
        <f t="shared" si="72"/>
        <v>0</v>
      </c>
      <c r="G475" s="2">
        <v>16200</v>
      </c>
      <c r="H475" s="2">
        <v>0</v>
      </c>
      <c r="I475" s="4" t="s">
        <v>312</v>
      </c>
    </row>
    <row r="476" spans="1:9" s="46" customFormat="1" ht="11.1" customHeight="1" x14ac:dyDescent="0.2">
      <c r="A476" s="61"/>
      <c r="B476" s="61"/>
      <c r="C476" s="62" t="s">
        <v>53</v>
      </c>
      <c r="D476" s="63">
        <f>SUM(D472:D475)</f>
        <v>0</v>
      </c>
      <c r="E476" s="63">
        <f t="shared" ref="E476:H476" si="73">SUM(E472:E475)</f>
        <v>8503463</v>
      </c>
      <c r="F476" s="63">
        <f t="shared" si="73"/>
        <v>8503463</v>
      </c>
      <c r="G476" s="63">
        <f t="shared" si="73"/>
        <v>8707279</v>
      </c>
      <c r="H476" s="63">
        <f t="shared" si="73"/>
        <v>0</v>
      </c>
      <c r="I476" s="64"/>
    </row>
    <row r="477" spans="1:9" s="46" customFormat="1" x14ac:dyDescent="0.2">
      <c r="A477" s="50"/>
      <c r="B477" s="50"/>
      <c r="D477" s="64"/>
      <c r="E477" s="64"/>
      <c r="F477" s="64"/>
      <c r="G477" s="64"/>
      <c r="H477" s="64"/>
      <c r="I477" s="64"/>
    </row>
    <row r="478" spans="1:9" s="46" customFormat="1" x14ac:dyDescent="0.2">
      <c r="A478" s="50"/>
      <c r="B478" s="50"/>
      <c r="D478" s="64"/>
      <c r="E478" s="64"/>
      <c r="F478" s="64"/>
      <c r="G478" s="64"/>
      <c r="H478" s="64"/>
      <c r="I478" s="64"/>
    </row>
    <row r="479" spans="1:9" s="43" customFormat="1" x14ac:dyDescent="0.2">
      <c r="A479" s="47" t="s">
        <v>285</v>
      </c>
      <c r="B479" s="47"/>
      <c r="D479" s="49"/>
      <c r="E479" s="49"/>
      <c r="F479" s="49"/>
      <c r="G479" s="49"/>
      <c r="H479" s="49"/>
      <c r="I479" s="49"/>
    </row>
    <row r="480" spans="1:9" s="43" customFormat="1" x14ac:dyDescent="0.2">
      <c r="A480" s="47" t="s">
        <v>226</v>
      </c>
      <c r="B480" s="47"/>
      <c r="D480" s="49"/>
      <c r="E480" s="49"/>
      <c r="F480" s="49"/>
      <c r="G480" s="49"/>
      <c r="H480" s="49"/>
      <c r="I480" s="49"/>
    </row>
    <row r="481" spans="1:9" s="43" customFormat="1" ht="11.1" customHeight="1" x14ac:dyDescent="0.2">
      <c r="A481" s="50" t="s">
        <v>52</v>
      </c>
      <c r="B481" s="50"/>
      <c r="D481" s="49"/>
      <c r="E481" s="49"/>
      <c r="F481" s="49"/>
      <c r="G481" s="49"/>
      <c r="H481" s="49"/>
      <c r="I481" s="49"/>
    </row>
    <row r="482" spans="1:9" ht="11.1" customHeight="1" x14ac:dyDescent="0.2">
      <c r="A482" s="51" t="s">
        <v>324</v>
      </c>
      <c r="B482" s="51" t="s">
        <v>324</v>
      </c>
      <c r="C482" s="52" t="s">
        <v>347</v>
      </c>
      <c r="D482" s="2">
        <v>100000</v>
      </c>
      <c r="E482" s="2"/>
      <c r="F482" s="2">
        <f>SUM(D482:E482)</f>
        <v>100000</v>
      </c>
      <c r="G482" s="2">
        <v>0</v>
      </c>
      <c r="H482" s="2">
        <v>100000</v>
      </c>
      <c r="I482" s="4" t="s">
        <v>312</v>
      </c>
    </row>
    <row r="483" spans="1:9" ht="11.1" customHeight="1" x14ac:dyDescent="0.2">
      <c r="A483" s="51" t="s">
        <v>315</v>
      </c>
      <c r="B483" s="51" t="s">
        <v>315</v>
      </c>
      <c r="C483" s="52" t="s">
        <v>89</v>
      </c>
      <c r="D483" s="2">
        <v>27000</v>
      </c>
      <c r="E483" s="2"/>
      <c r="F483" s="2">
        <f>SUM(D483:E483)</f>
        <v>27000</v>
      </c>
      <c r="G483" s="2">
        <v>0</v>
      </c>
      <c r="H483" s="2">
        <v>27000</v>
      </c>
      <c r="I483" s="4" t="s">
        <v>312</v>
      </c>
    </row>
    <row r="484" spans="1:9" s="46" customFormat="1" ht="11.1" customHeight="1" x14ac:dyDescent="0.2">
      <c r="A484" s="61"/>
      <c r="B484" s="61"/>
      <c r="C484" s="62" t="s">
        <v>53</v>
      </c>
      <c r="D484" s="63">
        <f t="shared" ref="D484" si="74">SUM(D482:D483)</f>
        <v>127000</v>
      </c>
      <c r="E484" s="63">
        <f t="shared" ref="E484:H484" si="75">SUM(E482:E483)</f>
        <v>0</v>
      </c>
      <c r="F484" s="63">
        <f t="shared" si="75"/>
        <v>127000</v>
      </c>
      <c r="G484" s="63">
        <f t="shared" si="75"/>
        <v>0</v>
      </c>
      <c r="H484" s="63">
        <f t="shared" si="75"/>
        <v>127000</v>
      </c>
      <c r="I484" s="64"/>
    </row>
    <row r="485" spans="1:9" s="46" customFormat="1" ht="12.75" customHeight="1" x14ac:dyDescent="0.2">
      <c r="A485" s="50"/>
      <c r="B485" s="50"/>
      <c r="D485" s="64"/>
      <c r="E485" s="64"/>
      <c r="F485" s="64"/>
      <c r="G485" s="64"/>
      <c r="H485" s="64"/>
      <c r="I485" s="64"/>
    </row>
    <row r="486" spans="1:9" s="46" customFormat="1" ht="12.75" customHeight="1" x14ac:dyDescent="0.2">
      <c r="A486" s="50"/>
      <c r="B486" s="50"/>
      <c r="D486" s="64"/>
      <c r="E486" s="64"/>
      <c r="F486" s="64"/>
      <c r="G486" s="64"/>
      <c r="H486" s="64"/>
      <c r="I486" s="64"/>
    </row>
    <row r="487" spans="1:9" s="43" customFormat="1" x14ac:dyDescent="0.2">
      <c r="A487" s="47" t="s">
        <v>231</v>
      </c>
      <c r="B487" s="47"/>
      <c r="D487" s="49"/>
      <c r="E487" s="49"/>
      <c r="F487" s="49"/>
      <c r="G487" s="49"/>
      <c r="H487" s="49"/>
      <c r="I487" s="49"/>
    </row>
    <row r="488" spans="1:9" s="43" customFormat="1" x14ac:dyDescent="0.2">
      <c r="A488" s="47" t="s">
        <v>226</v>
      </c>
      <c r="B488" s="47"/>
      <c r="D488" s="49"/>
      <c r="E488" s="49"/>
      <c r="F488" s="49"/>
      <c r="G488" s="49"/>
      <c r="H488" s="49"/>
      <c r="I488" s="49"/>
    </row>
    <row r="489" spans="1:9" s="43" customFormat="1" ht="11.1" customHeight="1" x14ac:dyDescent="0.2">
      <c r="A489" s="50" t="s">
        <v>52</v>
      </c>
      <c r="B489" s="50"/>
      <c r="D489" s="49"/>
      <c r="E489" s="49"/>
      <c r="F489" s="49"/>
      <c r="G489" s="49"/>
      <c r="H489" s="49"/>
      <c r="I489" s="49"/>
    </row>
    <row r="490" spans="1:9" ht="11.1" customHeight="1" x14ac:dyDescent="0.2">
      <c r="A490" s="51" t="s">
        <v>576</v>
      </c>
      <c r="B490" s="51" t="s">
        <v>324</v>
      </c>
      <c r="C490" s="52" t="s">
        <v>638</v>
      </c>
      <c r="D490" s="2">
        <v>0</v>
      </c>
      <c r="E490" s="2"/>
      <c r="F490" s="2">
        <f>SUM(D490:E490)</f>
        <v>0</v>
      </c>
      <c r="G490" s="2">
        <v>59500</v>
      </c>
      <c r="H490" s="2">
        <v>660000</v>
      </c>
      <c r="I490" s="4" t="s">
        <v>312</v>
      </c>
    </row>
    <row r="491" spans="1:9" ht="11.1" customHeight="1" x14ac:dyDescent="0.2">
      <c r="A491" s="51" t="s">
        <v>217</v>
      </c>
      <c r="B491" s="51" t="s">
        <v>217</v>
      </c>
      <c r="C491" s="52" t="s">
        <v>59</v>
      </c>
      <c r="D491" s="2">
        <v>3400000</v>
      </c>
      <c r="E491" s="2"/>
      <c r="F491" s="2">
        <f>SUM(D491:E491)</f>
        <v>3400000</v>
      </c>
      <c r="G491" s="2">
        <v>3450819</v>
      </c>
      <c r="H491" s="2">
        <v>3800000</v>
      </c>
      <c r="I491" s="4" t="s">
        <v>312</v>
      </c>
    </row>
    <row r="492" spans="1:9" ht="11.1" customHeight="1" x14ac:dyDescent="0.2">
      <c r="A492" s="51" t="s">
        <v>220</v>
      </c>
      <c r="B492" s="51" t="s">
        <v>220</v>
      </c>
      <c r="C492" s="52" t="s">
        <v>189</v>
      </c>
      <c r="D492" s="2">
        <v>1200000</v>
      </c>
      <c r="E492" s="2"/>
      <c r="F492" s="2">
        <f t="shared" ref="F492:F493" si="76">SUM(D492:E492)</f>
        <v>1200000</v>
      </c>
      <c r="G492" s="2">
        <v>1381421</v>
      </c>
      <c r="H492" s="2">
        <v>1500000</v>
      </c>
      <c r="I492" s="4" t="s">
        <v>312</v>
      </c>
    </row>
    <row r="493" spans="1:9" ht="11.1" customHeight="1" x14ac:dyDescent="0.2">
      <c r="A493" s="51" t="s">
        <v>315</v>
      </c>
      <c r="B493" s="51" t="s">
        <v>315</v>
      </c>
      <c r="C493" s="52" t="s">
        <v>55</v>
      </c>
      <c r="D493" s="2">
        <v>1242000</v>
      </c>
      <c r="E493" s="2"/>
      <c r="F493" s="2">
        <f t="shared" si="76"/>
        <v>1242000</v>
      </c>
      <c r="G493" s="2">
        <v>1339723</v>
      </c>
      <c r="H493" s="2">
        <v>1610000</v>
      </c>
      <c r="I493" s="4" t="s">
        <v>312</v>
      </c>
    </row>
    <row r="494" spans="1:9" s="46" customFormat="1" ht="11.1" customHeight="1" x14ac:dyDescent="0.2">
      <c r="A494" s="61"/>
      <c r="B494" s="61"/>
      <c r="C494" s="62" t="s">
        <v>53</v>
      </c>
      <c r="D494" s="63">
        <f>SUM(D490:D493)</f>
        <v>5842000</v>
      </c>
      <c r="E494" s="63">
        <f t="shared" ref="E494:H494" si="77">SUM(E490:E493)</f>
        <v>0</v>
      </c>
      <c r="F494" s="63">
        <f t="shared" si="77"/>
        <v>5842000</v>
      </c>
      <c r="G494" s="63">
        <f t="shared" si="77"/>
        <v>6231463</v>
      </c>
      <c r="H494" s="63">
        <f t="shared" si="77"/>
        <v>7570000</v>
      </c>
      <c r="I494" s="64"/>
    </row>
    <row r="495" spans="1:9" s="46" customFormat="1" ht="11.1" customHeight="1" x14ac:dyDescent="0.2">
      <c r="A495" s="50"/>
      <c r="B495" s="50"/>
      <c r="D495" s="64"/>
      <c r="E495" s="64"/>
      <c r="F495" s="64"/>
      <c r="G495" s="64"/>
      <c r="H495" s="64"/>
      <c r="I495" s="64"/>
    </row>
    <row r="496" spans="1:9" s="46" customFormat="1" ht="11.1" customHeight="1" x14ac:dyDescent="0.2">
      <c r="A496" s="50"/>
      <c r="B496" s="50"/>
      <c r="D496" s="64"/>
      <c r="E496" s="64"/>
      <c r="F496" s="64"/>
      <c r="G496" s="64"/>
      <c r="H496" s="64"/>
      <c r="I496" s="64"/>
    </row>
    <row r="497" spans="1:244" s="46" customFormat="1" ht="12.45" customHeight="1" x14ac:dyDescent="0.2">
      <c r="A497" s="47" t="s">
        <v>292</v>
      </c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  <c r="AC497" s="47"/>
      <c r="AD497" s="47"/>
      <c r="AE497" s="47"/>
      <c r="AF497" s="47"/>
      <c r="AG497" s="47"/>
      <c r="AH497" s="47"/>
      <c r="AI497" s="47"/>
      <c r="AJ497" s="47"/>
      <c r="AK497" s="47"/>
      <c r="AL497" s="47"/>
      <c r="AM497" s="47"/>
      <c r="AN497" s="47"/>
      <c r="AO497" s="47"/>
      <c r="AP497" s="47"/>
      <c r="AQ497" s="47"/>
      <c r="AR497" s="47"/>
      <c r="AS497" s="47"/>
      <c r="AT497" s="47"/>
      <c r="AU497" s="47"/>
      <c r="AV497" s="47"/>
      <c r="AW497" s="47"/>
      <c r="AX497" s="47"/>
      <c r="AY497" s="47"/>
      <c r="AZ497" s="47"/>
      <c r="BA497" s="47"/>
      <c r="BB497" s="47"/>
      <c r="BC497" s="47"/>
      <c r="BD497" s="47"/>
      <c r="BE497" s="47"/>
      <c r="BF497" s="47"/>
      <c r="BG497" s="47"/>
      <c r="BH497" s="47"/>
      <c r="BI497" s="47"/>
      <c r="BJ497" s="47"/>
      <c r="BK497" s="47"/>
      <c r="BL497" s="47"/>
      <c r="BM497" s="47"/>
      <c r="BN497" s="47"/>
      <c r="BO497" s="47"/>
      <c r="BP497" s="47"/>
      <c r="BQ497" s="47"/>
      <c r="BR497" s="47"/>
      <c r="BS497" s="47"/>
      <c r="BT497" s="47"/>
      <c r="BU497" s="47"/>
      <c r="BV497" s="47"/>
      <c r="BW497" s="47"/>
      <c r="BX497" s="47"/>
      <c r="BY497" s="47"/>
      <c r="BZ497" s="47"/>
      <c r="CA497" s="47"/>
      <c r="CB497" s="47"/>
      <c r="CC497" s="47"/>
      <c r="CD497" s="47"/>
      <c r="CE497" s="47"/>
      <c r="CF497" s="47"/>
      <c r="CG497" s="47"/>
      <c r="CH497" s="47"/>
      <c r="CI497" s="47"/>
      <c r="CJ497" s="47"/>
      <c r="CK497" s="47"/>
      <c r="CL497" s="47"/>
      <c r="CM497" s="47"/>
      <c r="CN497" s="47"/>
      <c r="CO497" s="47"/>
      <c r="CP497" s="47"/>
      <c r="CQ497" s="47"/>
      <c r="CR497" s="47"/>
      <c r="CS497" s="47"/>
      <c r="CT497" s="47"/>
      <c r="CU497" s="47"/>
      <c r="CV497" s="47"/>
      <c r="CW497" s="47"/>
      <c r="CX497" s="47"/>
      <c r="CY497" s="47"/>
      <c r="CZ497" s="47"/>
      <c r="DA497" s="47"/>
      <c r="DB497" s="47"/>
      <c r="DC497" s="47"/>
      <c r="DD497" s="47"/>
      <c r="DE497" s="47"/>
      <c r="DF497" s="47"/>
      <c r="DG497" s="47"/>
      <c r="DH497" s="47"/>
      <c r="DI497" s="47"/>
      <c r="DJ497" s="47"/>
      <c r="DK497" s="47"/>
      <c r="DL497" s="47"/>
      <c r="DM497" s="47"/>
      <c r="DN497" s="47"/>
      <c r="DO497" s="47"/>
      <c r="DP497" s="47"/>
      <c r="DQ497" s="47"/>
      <c r="DR497" s="47"/>
      <c r="DS497" s="47"/>
      <c r="DT497" s="47"/>
      <c r="DU497" s="47"/>
      <c r="DV497" s="47"/>
      <c r="DW497" s="47"/>
      <c r="DX497" s="47"/>
      <c r="DY497" s="47"/>
      <c r="DZ497" s="47"/>
      <c r="EA497" s="47"/>
      <c r="EB497" s="47"/>
      <c r="EC497" s="47"/>
      <c r="ED497" s="47"/>
      <c r="EE497" s="47"/>
      <c r="EF497" s="47"/>
      <c r="EG497" s="47"/>
      <c r="EH497" s="47"/>
      <c r="EI497" s="47"/>
      <c r="EJ497" s="47"/>
      <c r="EK497" s="47"/>
      <c r="EL497" s="47"/>
      <c r="EM497" s="47"/>
      <c r="EN497" s="47"/>
      <c r="EO497" s="47"/>
      <c r="EP497" s="47"/>
      <c r="EQ497" s="47"/>
      <c r="ER497" s="47"/>
      <c r="ES497" s="47"/>
      <c r="ET497" s="47"/>
      <c r="EU497" s="47"/>
      <c r="EV497" s="47"/>
      <c r="EW497" s="47"/>
      <c r="EX497" s="47"/>
      <c r="EY497" s="47"/>
      <c r="EZ497" s="47"/>
      <c r="FA497" s="47"/>
      <c r="FB497" s="47"/>
      <c r="FC497" s="47"/>
      <c r="FD497" s="47"/>
      <c r="FE497" s="47"/>
      <c r="FF497" s="47"/>
      <c r="FG497" s="47"/>
      <c r="FH497" s="47"/>
      <c r="FI497" s="47"/>
      <c r="FJ497" s="47"/>
      <c r="FK497" s="47"/>
      <c r="FL497" s="47"/>
      <c r="FM497" s="47"/>
      <c r="FN497" s="47"/>
      <c r="FO497" s="47"/>
      <c r="FP497" s="47"/>
      <c r="FQ497" s="47"/>
      <c r="FR497" s="47"/>
      <c r="FS497" s="47"/>
      <c r="FT497" s="47"/>
      <c r="FU497" s="47"/>
      <c r="FV497" s="47"/>
      <c r="FW497" s="47"/>
      <c r="FX497" s="47"/>
      <c r="FY497" s="47"/>
      <c r="FZ497" s="47"/>
      <c r="GA497" s="47"/>
      <c r="GB497" s="47"/>
      <c r="GC497" s="47"/>
      <c r="GD497" s="47"/>
      <c r="GE497" s="47"/>
      <c r="GF497" s="47"/>
      <c r="GG497" s="47"/>
      <c r="GH497" s="47"/>
      <c r="GI497" s="47"/>
      <c r="GJ497" s="47"/>
      <c r="GK497" s="47"/>
      <c r="GL497" s="47"/>
      <c r="GM497" s="47"/>
      <c r="GN497" s="47"/>
      <c r="GO497" s="47"/>
      <c r="GP497" s="47"/>
      <c r="GQ497" s="47"/>
      <c r="GR497" s="47"/>
      <c r="GS497" s="47"/>
      <c r="GT497" s="47"/>
      <c r="GU497" s="47"/>
      <c r="GV497" s="47"/>
      <c r="GW497" s="47"/>
      <c r="GX497" s="47"/>
      <c r="GY497" s="47"/>
      <c r="GZ497" s="47"/>
      <c r="HA497" s="47"/>
      <c r="HB497" s="47"/>
      <c r="HC497" s="47"/>
      <c r="HD497" s="47"/>
      <c r="HE497" s="47"/>
      <c r="HF497" s="47"/>
      <c r="HG497" s="47"/>
      <c r="HH497" s="47"/>
      <c r="HI497" s="47"/>
      <c r="HJ497" s="47"/>
      <c r="HK497" s="47"/>
      <c r="HL497" s="47"/>
      <c r="HM497" s="47"/>
      <c r="HN497" s="47"/>
      <c r="HO497" s="47"/>
      <c r="HP497" s="47"/>
      <c r="HQ497" s="47"/>
      <c r="HR497" s="47"/>
      <c r="HS497" s="47"/>
      <c r="HT497" s="47"/>
      <c r="HU497" s="47"/>
      <c r="HV497" s="47"/>
      <c r="HW497" s="47"/>
      <c r="HX497" s="47"/>
      <c r="HY497" s="47"/>
      <c r="HZ497" s="47"/>
      <c r="IA497" s="47"/>
      <c r="IB497" s="47"/>
      <c r="IC497" s="47"/>
      <c r="ID497" s="47"/>
      <c r="IE497" s="47"/>
      <c r="IF497" s="47"/>
      <c r="IG497" s="47"/>
      <c r="IH497" s="47"/>
      <c r="II497" s="47"/>
      <c r="IJ497" s="47"/>
    </row>
    <row r="498" spans="1:244" ht="12.45" customHeight="1" x14ac:dyDescent="0.2">
      <c r="A498" s="47" t="s">
        <v>226</v>
      </c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  <c r="AC498" s="47"/>
      <c r="AD498" s="47"/>
      <c r="AE498" s="47"/>
      <c r="AF498" s="47"/>
      <c r="AG498" s="47"/>
      <c r="AH498" s="47"/>
      <c r="AI498" s="47"/>
      <c r="AJ498" s="47"/>
      <c r="AK498" s="47"/>
      <c r="AL498" s="47"/>
      <c r="AM498" s="47"/>
      <c r="AN498" s="47"/>
      <c r="AO498" s="47"/>
      <c r="AP498" s="47"/>
      <c r="AQ498" s="47"/>
      <c r="AR498" s="47"/>
      <c r="AS498" s="47"/>
      <c r="AT498" s="47"/>
      <c r="AU498" s="47"/>
      <c r="AV498" s="47"/>
      <c r="AW498" s="47"/>
      <c r="AX498" s="47"/>
      <c r="AY498" s="47"/>
      <c r="AZ498" s="47"/>
      <c r="BA498" s="47"/>
      <c r="BB498" s="47"/>
      <c r="BC498" s="47"/>
      <c r="BD498" s="47"/>
      <c r="BE498" s="47"/>
      <c r="BF498" s="47"/>
      <c r="BG498" s="47"/>
      <c r="BH498" s="47"/>
      <c r="BI498" s="47"/>
      <c r="BJ498" s="47"/>
      <c r="BK498" s="47"/>
      <c r="BL498" s="47"/>
      <c r="BM498" s="47"/>
      <c r="BN498" s="47"/>
      <c r="BO498" s="47"/>
      <c r="BP498" s="47"/>
      <c r="BQ498" s="47"/>
      <c r="BR498" s="47"/>
      <c r="BS498" s="47"/>
      <c r="BT498" s="47"/>
      <c r="BU498" s="47"/>
      <c r="BV498" s="47"/>
      <c r="BW498" s="47"/>
      <c r="BX498" s="47"/>
      <c r="BY498" s="47"/>
      <c r="BZ498" s="47"/>
      <c r="CA498" s="47"/>
      <c r="CB498" s="47"/>
      <c r="CC498" s="47"/>
      <c r="CD498" s="47"/>
      <c r="CE498" s="47"/>
      <c r="CF498" s="47"/>
      <c r="CG498" s="47"/>
      <c r="CH498" s="47"/>
      <c r="CI498" s="47"/>
      <c r="CJ498" s="47"/>
      <c r="CK498" s="47"/>
      <c r="CL498" s="47"/>
      <c r="CM498" s="47"/>
      <c r="CN498" s="47"/>
      <c r="CO498" s="47"/>
      <c r="CP498" s="47"/>
      <c r="CQ498" s="47"/>
      <c r="CR498" s="47"/>
      <c r="CS498" s="47"/>
      <c r="CT498" s="47"/>
      <c r="CU498" s="47"/>
      <c r="CV498" s="47"/>
      <c r="CW498" s="47"/>
      <c r="CX498" s="47"/>
      <c r="CY498" s="47"/>
      <c r="CZ498" s="47"/>
      <c r="DA498" s="47"/>
      <c r="DB498" s="47"/>
      <c r="DC498" s="47"/>
      <c r="DD498" s="47"/>
      <c r="DE498" s="47"/>
      <c r="DF498" s="47"/>
      <c r="DG498" s="47"/>
      <c r="DH498" s="47"/>
      <c r="DI498" s="47"/>
      <c r="DJ498" s="47"/>
      <c r="DK498" s="47"/>
      <c r="DL498" s="47"/>
      <c r="DM498" s="47"/>
      <c r="DN498" s="47"/>
      <c r="DO498" s="47"/>
      <c r="DP498" s="47"/>
      <c r="DQ498" s="47"/>
      <c r="DR498" s="47"/>
      <c r="DS498" s="47"/>
      <c r="DT498" s="47"/>
      <c r="DU498" s="47"/>
      <c r="DV498" s="47"/>
      <c r="DW498" s="47"/>
      <c r="DX498" s="47"/>
      <c r="DY498" s="47"/>
      <c r="DZ498" s="47"/>
      <c r="EA498" s="47"/>
      <c r="EB498" s="47"/>
      <c r="EC498" s="47"/>
      <c r="ED498" s="47"/>
      <c r="EE498" s="47"/>
      <c r="EF498" s="47"/>
      <c r="EG498" s="47"/>
      <c r="EH498" s="47"/>
      <c r="EI498" s="47"/>
      <c r="EJ498" s="47"/>
      <c r="EK498" s="47"/>
      <c r="EL498" s="47"/>
      <c r="EM498" s="47"/>
      <c r="EN498" s="47"/>
      <c r="EO498" s="47"/>
      <c r="EP498" s="47"/>
      <c r="EQ498" s="47"/>
      <c r="ER498" s="47"/>
      <c r="ES498" s="47"/>
      <c r="ET498" s="47"/>
      <c r="EU498" s="47"/>
      <c r="EV498" s="47"/>
      <c r="EW498" s="47"/>
      <c r="EX498" s="47"/>
      <c r="EY498" s="47"/>
      <c r="EZ498" s="47"/>
      <c r="FA498" s="47"/>
      <c r="FB498" s="47"/>
      <c r="FC498" s="47"/>
      <c r="FD498" s="47"/>
      <c r="FE498" s="47"/>
      <c r="FF498" s="47"/>
      <c r="FG498" s="47"/>
      <c r="FH498" s="47"/>
      <c r="FI498" s="47"/>
      <c r="FJ498" s="47"/>
      <c r="FK498" s="47"/>
      <c r="FL498" s="47"/>
      <c r="FM498" s="47"/>
      <c r="FN498" s="47"/>
      <c r="FO498" s="47"/>
      <c r="FP498" s="47"/>
      <c r="FQ498" s="47"/>
      <c r="FR498" s="47"/>
      <c r="FS498" s="47"/>
      <c r="FT498" s="47"/>
      <c r="FU498" s="47"/>
      <c r="FV498" s="47"/>
      <c r="FW498" s="47"/>
      <c r="FX498" s="47"/>
      <c r="FY498" s="47"/>
      <c r="FZ498" s="47"/>
      <c r="GA498" s="47"/>
      <c r="GB498" s="47"/>
      <c r="GC498" s="47"/>
      <c r="GD498" s="47"/>
      <c r="GE498" s="47"/>
      <c r="GF498" s="47"/>
      <c r="GG498" s="47"/>
      <c r="GH498" s="47"/>
      <c r="GI498" s="47"/>
      <c r="GJ498" s="47"/>
      <c r="GK498" s="47"/>
      <c r="GL498" s="47"/>
      <c r="GM498" s="47"/>
      <c r="GN498" s="47"/>
      <c r="GO498" s="47"/>
      <c r="GP498" s="47"/>
      <c r="GQ498" s="47"/>
      <c r="GR498" s="47"/>
      <c r="GS498" s="47"/>
      <c r="GT498" s="47"/>
      <c r="GU498" s="47"/>
      <c r="GV498" s="47"/>
      <c r="GW498" s="47"/>
      <c r="GX498" s="47"/>
      <c r="GY498" s="47"/>
      <c r="GZ498" s="47"/>
      <c r="HA498" s="47"/>
      <c r="HB498" s="47"/>
      <c r="HC498" s="47"/>
      <c r="HD498" s="47"/>
      <c r="HE498" s="47"/>
      <c r="HF498" s="47"/>
      <c r="HG498" s="47"/>
      <c r="HH498" s="47"/>
      <c r="HI498" s="47"/>
      <c r="HJ498" s="47"/>
      <c r="HK498" s="47"/>
      <c r="HL498" s="47"/>
      <c r="HM498" s="47"/>
      <c r="HN498" s="47"/>
      <c r="HO498" s="47"/>
      <c r="HP498" s="47"/>
      <c r="HQ498" s="47"/>
      <c r="HR498" s="47"/>
      <c r="HS498" s="47"/>
      <c r="HT498" s="47"/>
      <c r="HU498" s="47"/>
      <c r="HV498" s="47"/>
      <c r="HW498" s="47"/>
      <c r="HX498" s="47"/>
      <c r="HY498" s="47"/>
      <c r="HZ498" s="47"/>
      <c r="IA498" s="47"/>
      <c r="IB498" s="47"/>
      <c r="IC498" s="47"/>
      <c r="ID498" s="47"/>
      <c r="IE498" s="47"/>
      <c r="IF498" s="47"/>
      <c r="IG498" s="47"/>
      <c r="IH498" s="47"/>
      <c r="II498" s="47"/>
      <c r="IJ498" s="47"/>
    </row>
    <row r="499" spans="1:244" s="46" customFormat="1" ht="11.1" customHeight="1" x14ac:dyDescent="0.2">
      <c r="A499" s="50" t="s">
        <v>50</v>
      </c>
      <c r="B499" s="50"/>
      <c r="D499" s="64"/>
      <c r="E499" s="64"/>
      <c r="F499" s="64"/>
      <c r="G499" s="64"/>
      <c r="H499" s="64"/>
      <c r="I499" s="64"/>
    </row>
    <row r="500" spans="1:244" ht="11.1" customHeight="1" x14ac:dyDescent="0.2">
      <c r="A500" s="51" t="s">
        <v>369</v>
      </c>
      <c r="B500" s="51" t="s">
        <v>219</v>
      </c>
      <c r="C500" s="52" t="s">
        <v>69</v>
      </c>
      <c r="D500" s="2">
        <v>31000000</v>
      </c>
      <c r="E500" s="2"/>
      <c r="F500" s="2">
        <f>SUM(D500:E500)</f>
        <v>31000000</v>
      </c>
      <c r="G500" s="2">
        <v>32415242</v>
      </c>
      <c r="H500" s="2">
        <v>45000000</v>
      </c>
      <c r="I500" s="4" t="s">
        <v>312</v>
      </c>
    </row>
    <row r="501" spans="1:244" ht="11.1" customHeight="1" x14ac:dyDescent="0.2">
      <c r="A501" s="51" t="s">
        <v>370</v>
      </c>
      <c r="B501" s="51"/>
      <c r="C501" s="52" t="s">
        <v>142</v>
      </c>
      <c r="D501" s="2">
        <v>6400000</v>
      </c>
      <c r="E501" s="2"/>
      <c r="F501" s="2">
        <f t="shared" ref="F501:F507" si="78">SUM(D501:E501)</f>
        <v>6400000</v>
      </c>
      <c r="G501" s="2">
        <v>6677367</v>
      </c>
      <c r="H501" s="2">
        <v>9000000</v>
      </c>
      <c r="I501" s="4" t="s">
        <v>312</v>
      </c>
    </row>
    <row r="502" spans="1:244" ht="11.1" customHeight="1" x14ac:dyDescent="0.2">
      <c r="A502" s="51" t="s">
        <v>371</v>
      </c>
      <c r="B502" s="51"/>
      <c r="C502" s="52" t="s">
        <v>70</v>
      </c>
      <c r="D502" s="2">
        <v>27000000</v>
      </c>
      <c r="E502" s="2"/>
      <c r="F502" s="2">
        <f t="shared" si="78"/>
        <v>27000000</v>
      </c>
      <c r="G502" s="2">
        <v>31628339</v>
      </c>
      <c r="H502" s="2">
        <v>45000000</v>
      </c>
      <c r="I502" s="4" t="s">
        <v>312</v>
      </c>
    </row>
    <row r="503" spans="1:244" ht="11.1" customHeight="1" x14ac:dyDescent="0.2">
      <c r="A503" s="51" t="s">
        <v>372</v>
      </c>
      <c r="B503" s="51" t="s">
        <v>332</v>
      </c>
      <c r="C503" s="52" t="s">
        <v>72</v>
      </c>
      <c r="D503" s="2">
        <v>32000000</v>
      </c>
      <c r="E503" s="2"/>
      <c r="F503" s="2">
        <f t="shared" si="78"/>
        <v>32000000</v>
      </c>
      <c r="G503" s="2">
        <v>46935617</v>
      </c>
      <c r="H503" s="2">
        <v>47000000</v>
      </c>
      <c r="I503" s="4" t="s">
        <v>312</v>
      </c>
    </row>
    <row r="504" spans="1:244" ht="11.1" customHeight="1" x14ac:dyDescent="0.2">
      <c r="A504" s="51" t="s">
        <v>373</v>
      </c>
      <c r="B504" s="51" t="s">
        <v>333</v>
      </c>
      <c r="C504" s="52" t="s">
        <v>71</v>
      </c>
      <c r="D504" s="2">
        <v>14000000</v>
      </c>
      <c r="E504" s="2"/>
      <c r="F504" s="2">
        <f t="shared" si="78"/>
        <v>14000000</v>
      </c>
      <c r="G504" s="2">
        <v>20055250</v>
      </c>
      <c r="H504" s="2">
        <v>20000000</v>
      </c>
      <c r="I504" s="4" t="s">
        <v>312</v>
      </c>
    </row>
    <row r="505" spans="1:244" ht="11.1" customHeight="1" x14ac:dyDescent="0.2">
      <c r="A505" s="51" t="s">
        <v>374</v>
      </c>
      <c r="B505" s="51" t="s">
        <v>567</v>
      </c>
      <c r="C505" s="52" t="s">
        <v>190</v>
      </c>
      <c r="D505" s="2">
        <v>500000</v>
      </c>
      <c r="E505" s="2"/>
      <c r="F505" s="2">
        <f t="shared" si="78"/>
        <v>500000</v>
      </c>
      <c r="G505" s="2">
        <v>787529</v>
      </c>
      <c r="H505" s="2">
        <v>500000</v>
      </c>
      <c r="I505" s="4" t="s">
        <v>312</v>
      </c>
    </row>
    <row r="506" spans="1:244" ht="11.1" customHeight="1" x14ac:dyDescent="0.2">
      <c r="A506" s="51" t="s">
        <v>374</v>
      </c>
      <c r="B506" s="51"/>
      <c r="C506" s="52" t="s">
        <v>74</v>
      </c>
      <c r="D506" s="2">
        <v>0</v>
      </c>
      <c r="E506" s="2"/>
      <c r="F506" s="2">
        <f t="shared" si="78"/>
        <v>0</v>
      </c>
      <c r="G506" s="2">
        <v>33426</v>
      </c>
      <c r="H506" s="2">
        <v>0</v>
      </c>
      <c r="I506" s="4" t="s">
        <v>312</v>
      </c>
    </row>
    <row r="507" spans="1:244" ht="11.1" customHeight="1" x14ac:dyDescent="0.2">
      <c r="A507" s="51" t="s">
        <v>375</v>
      </c>
      <c r="B507" s="51"/>
      <c r="C507" s="52" t="s">
        <v>191</v>
      </c>
      <c r="D507" s="2">
        <v>500000</v>
      </c>
      <c r="E507" s="2"/>
      <c r="F507" s="2">
        <f t="shared" si="78"/>
        <v>500000</v>
      </c>
      <c r="G507" s="2">
        <v>1417769</v>
      </c>
      <c r="H507" s="2">
        <v>500000</v>
      </c>
      <c r="I507" s="4" t="s">
        <v>312</v>
      </c>
    </row>
    <row r="508" spans="1:244" s="46" customFormat="1" ht="11.1" customHeight="1" x14ac:dyDescent="0.2">
      <c r="A508" s="61" t="s">
        <v>56</v>
      </c>
      <c r="B508" s="61"/>
      <c r="C508" s="62" t="s">
        <v>51</v>
      </c>
      <c r="D508" s="63">
        <f>SUM(D500:D507)</f>
        <v>111400000</v>
      </c>
      <c r="E508" s="63">
        <f>SUM(E500:E507)</f>
        <v>0</v>
      </c>
      <c r="F508" s="63">
        <f>SUM(F500:F507)</f>
        <v>111400000</v>
      </c>
      <c r="G508" s="63">
        <f t="shared" ref="G508:H508" si="79">SUM(G500:G507)</f>
        <v>139950539</v>
      </c>
      <c r="H508" s="63">
        <f t="shared" si="79"/>
        <v>167000000</v>
      </c>
      <c r="I508" s="64"/>
    </row>
    <row r="509" spans="1:244" s="46" customFormat="1" ht="11.1" customHeight="1" x14ac:dyDescent="0.2">
      <c r="A509" s="50"/>
      <c r="B509" s="50"/>
      <c r="D509" s="64"/>
      <c r="E509" s="64"/>
      <c r="F509" s="64"/>
      <c r="G509" s="64"/>
      <c r="H509" s="64"/>
      <c r="I509" s="64"/>
    </row>
    <row r="510" spans="1:244" s="46" customFormat="1" ht="11.1" customHeight="1" x14ac:dyDescent="0.2">
      <c r="A510" s="50"/>
      <c r="B510" s="50"/>
      <c r="D510" s="64"/>
      <c r="E510" s="64"/>
      <c r="F510" s="64"/>
      <c r="G510" s="64"/>
      <c r="H510" s="64"/>
      <c r="I510" s="64"/>
    </row>
    <row r="511" spans="1:244" s="46" customFormat="1" ht="12.45" customHeight="1" x14ac:dyDescent="0.2">
      <c r="A511" s="47" t="s">
        <v>232</v>
      </c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  <c r="AC511" s="47"/>
      <c r="AD511" s="47"/>
      <c r="AE511" s="47"/>
      <c r="AF511" s="47"/>
      <c r="AG511" s="47"/>
      <c r="AH511" s="47"/>
      <c r="AI511" s="47"/>
      <c r="AJ511" s="47"/>
      <c r="AK511" s="47"/>
      <c r="AL511" s="47"/>
      <c r="AM511" s="47"/>
      <c r="AN511" s="47"/>
      <c r="AO511" s="47"/>
      <c r="AP511" s="47"/>
      <c r="AQ511" s="47"/>
      <c r="AR511" s="47"/>
      <c r="AS511" s="47"/>
      <c r="AT511" s="47"/>
      <c r="AU511" s="47"/>
      <c r="AV511" s="47"/>
      <c r="AW511" s="47"/>
      <c r="AX511" s="47"/>
      <c r="AY511" s="47"/>
      <c r="AZ511" s="47"/>
      <c r="BA511" s="47"/>
      <c r="BB511" s="47"/>
      <c r="BC511" s="47"/>
      <c r="BD511" s="47"/>
      <c r="BE511" s="47"/>
      <c r="BF511" s="47"/>
      <c r="BG511" s="47"/>
      <c r="BH511" s="47"/>
      <c r="BI511" s="47"/>
      <c r="BJ511" s="47"/>
      <c r="BK511" s="47"/>
      <c r="BL511" s="47"/>
      <c r="BM511" s="47"/>
      <c r="BN511" s="47"/>
      <c r="BO511" s="47"/>
      <c r="BP511" s="47"/>
      <c r="BQ511" s="47"/>
      <c r="BR511" s="47"/>
      <c r="BS511" s="47"/>
      <c r="BT511" s="47"/>
      <c r="BU511" s="47"/>
      <c r="BV511" s="47"/>
      <c r="BW511" s="47"/>
      <c r="BX511" s="47"/>
      <c r="BY511" s="47"/>
      <c r="BZ511" s="47"/>
      <c r="CA511" s="47"/>
      <c r="CB511" s="47"/>
      <c r="CC511" s="47"/>
      <c r="CD511" s="47"/>
      <c r="CE511" s="47"/>
      <c r="CF511" s="47"/>
      <c r="CG511" s="47"/>
      <c r="CH511" s="47"/>
      <c r="CI511" s="47"/>
      <c r="CJ511" s="47"/>
      <c r="CK511" s="47"/>
      <c r="CL511" s="47"/>
      <c r="CM511" s="47"/>
      <c r="CN511" s="47"/>
      <c r="CO511" s="47"/>
      <c r="CP511" s="47"/>
      <c r="CQ511" s="47"/>
      <c r="CR511" s="47"/>
      <c r="CS511" s="47"/>
      <c r="CT511" s="47"/>
      <c r="CU511" s="47"/>
      <c r="CV511" s="47"/>
      <c r="CW511" s="47"/>
      <c r="CX511" s="47"/>
      <c r="CY511" s="47"/>
      <c r="CZ511" s="47"/>
      <c r="DA511" s="47"/>
      <c r="DB511" s="47"/>
      <c r="DC511" s="47"/>
      <c r="DD511" s="47"/>
      <c r="DE511" s="47"/>
      <c r="DF511" s="47"/>
      <c r="DG511" s="47"/>
      <c r="DH511" s="47"/>
      <c r="DI511" s="47"/>
      <c r="DJ511" s="47"/>
      <c r="DK511" s="47"/>
      <c r="DL511" s="47"/>
      <c r="DM511" s="47"/>
      <c r="DN511" s="47"/>
      <c r="DO511" s="47"/>
      <c r="DP511" s="47"/>
      <c r="DQ511" s="47"/>
      <c r="DR511" s="47"/>
      <c r="DS511" s="47"/>
      <c r="DT511" s="47"/>
      <c r="DU511" s="47"/>
      <c r="DV511" s="47"/>
      <c r="DW511" s="47"/>
      <c r="DX511" s="47"/>
      <c r="DY511" s="47"/>
      <c r="DZ511" s="47"/>
      <c r="EA511" s="47"/>
      <c r="EB511" s="47"/>
      <c r="EC511" s="47"/>
      <c r="ED511" s="47"/>
      <c r="EE511" s="47"/>
      <c r="EF511" s="47"/>
      <c r="EG511" s="47"/>
      <c r="EH511" s="47"/>
      <c r="EI511" s="47"/>
      <c r="EJ511" s="47"/>
      <c r="EK511" s="47"/>
      <c r="EL511" s="47"/>
      <c r="EM511" s="47"/>
      <c r="EN511" s="47"/>
      <c r="EO511" s="47"/>
      <c r="EP511" s="47"/>
      <c r="EQ511" s="47"/>
      <c r="ER511" s="47"/>
      <c r="ES511" s="47"/>
      <c r="ET511" s="47"/>
      <c r="EU511" s="47"/>
      <c r="EV511" s="47"/>
      <c r="EW511" s="47"/>
      <c r="EX511" s="47"/>
      <c r="EY511" s="47"/>
      <c r="EZ511" s="47"/>
      <c r="FA511" s="47"/>
      <c r="FB511" s="47"/>
      <c r="FC511" s="47"/>
      <c r="FD511" s="47"/>
      <c r="FE511" s="47"/>
      <c r="FF511" s="47"/>
      <c r="FG511" s="47"/>
      <c r="FH511" s="47"/>
      <c r="FI511" s="47"/>
      <c r="FJ511" s="47"/>
      <c r="FK511" s="47"/>
      <c r="FL511" s="47"/>
      <c r="FM511" s="47"/>
      <c r="FN511" s="47"/>
      <c r="FO511" s="47"/>
      <c r="FP511" s="47"/>
      <c r="FQ511" s="47"/>
      <c r="FR511" s="47"/>
      <c r="FS511" s="47"/>
      <c r="FT511" s="47"/>
      <c r="FU511" s="47"/>
      <c r="FV511" s="47"/>
      <c r="FW511" s="47"/>
      <c r="FX511" s="47"/>
      <c r="FY511" s="47"/>
      <c r="FZ511" s="47"/>
      <c r="GA511" s="47"/>
      <c r="GB511" s="47"/>
      <c r="GC511" s="47"/>
      <c r="GD511" s="47"/>
      <c r="GE511" s="47"/>
      <c r="GF511" s="47"/>
      <c r="GG511" s="47"/>
      <c r="GH511" s="47"/>
      <c r="GI511" s="47"/>
      <c r="GJ511" s="47"/>
      <c r="GK511" s="47"/>
      <c r="GL511" s="47"/>
      <c r="GM511" s="47"/>
      <c r="GN511" s="47"/>
      <c r="GO511" s="47"/>
      <c r="GP511" s="47"/>
      <c r="GQ511" s="47"/>
      <c r="GR511" s="47"/>
      <c r="GS511" s="47"/>
      <c r="GT511" s="47"/>
      <c r="GU511" s="47"/>
      <c r="GV511" s="47"/>
      <c r="GW511" s="47"/>
      <c r="GX511" s="47"/>
      <c r="GY511" s="47"/>
      <c r="GZ511" s="47"/>
      <c r="HA511" s="47"/>
      <c r="HB511" s="47"/>
      <c r="HC511" s="47"/>
      <c r="HD511" s="47"/>
      <c r="HE511" s="47"/>
      <c r="HF511" s="47"/>
      <c r="HG511" s="47"/>
      <c r="HH511" s="47"/>
      <c r="HI511" s="47"/>
      <c r="HJ511" s="47"/>
      <c r="HK511" s="47"/>
      <c r="HL511" s="47"/>
      <c r="HM511" s="47"/>
      <c r="HN511" s="47"/>
      <c r="HO511" s="47"/>
      <c r="HP511" s="47"/>
      <c r="HQ511" s="47"/>
      <c r="HR511" s="47"/>
      <c r="HS511" s="47"/>
      <c r="HT511" s="47"/>
      <c r="HU511" s="47"/>
      <c r="HV511" s="47"/>
      <c r="HW511" s="47"/>
      <c r="HX511" s="47"/>
      <c r="HY511" s="47"/>
      <c r="HZ511" s="47"/>
      <c r="IA511" s="47"/>
      <c r="IB511" s="47"/>
      <c r="IC511" s="47"/>
      <c r="ID511" s="47"/>
      <c r="IE511" s="47"/>
      <c r="IF511" s="47"/>
      <c r="IG511" s="47"/>
      <c r="IH511" s="47"/>
      <c r="II511" s="47"/>
      <c r="IJ511" s="47"/>
    </row>
    <row r="512" spans="1:244" s="46" customFormat="1" ht="12.45" customHeight="1" x14ac:dyDescent="0.2">
      <c r="A512" s="47" t="s">
        <v>226</v>
      </c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  <c r="AC512" s="47"/>
      <c r="AD512" s="47"/>
      <c r="AE512" s="47"/>
      <c r="AF512" s="47"/>
      <c r="AG512" s="47"/>
      <c r="AH512" s="47"/>
      <c r="AI512" s="47"/>
      <c r="AJ512" s="47"/>
      <c r="AK512" s="47"/>
      <c r="AL512" s="47"/>
      <c r="AM512" s="47"/>
      <c r="AN512" s="47"/>
      <c r="AO512" s="47"/>
      <c r="AP512" s="47"/>
      <c r="AQ512" s="47"/>
      <c r="AR512" s="47"/>
      <c r="AS512" s="47"/>
      <c r="AT512" s="47"/>
      <c r="AU512" s="47"/>
      <c r="AV512" s="47"/>
      <c r="AW512" s="47"/>
      <c r="AX512" s="47"/>
      <c r="AY512" s="47"/>
      <c r="AZ512" s="47"/>
      <c r="BA512" s="47"/>
      <c r="BB512" s="47"/>
      <c r="BC512" s="47"/>
      <c r="BD512" s="47"/>
      <c r="BE512" s="47"/>
      <c r="BF512" s="47"/>
      <c r="BG512" s="47"/>
      <c r="BH512" s="47"/>
      <c r="BI512" s="47"/>
      <c r="BJ512" s="47"/>
      <c r="BK512" s="47"/>
      <c r="BL512" s="47"/>
      <c r="BM512" s="47"/>
      <c r="BN512" s="47"/>
      <c r="BO512" s="47"/>
      <c r="BP512" s="47"/>
      <c r="BQ512" s="47"/>
      <c r="BR512" s="47"/>
      <c r="BS512" s="47"/>
      <c r="BT512" s="47"/>
      <c r="BU512" s="47"/>
      <c r="BV512" s="47"/>
      <c r="BW512" s="47"/>
      <c r="BX512" s="47"/>
      <c r="BY512" s="47"/>
      <c r="BZ512" s="47"/>
      <c r="CA512" s="47"/>
      <c r="CB512" s="47"/>
      <c r="CC512" s="47"/>
      <c r="CD512" s="47"/>
      <c r="CE512" s="47"/>
      <c r="CF512" s="47"/>
      <c r="CG512" s="47"/>
      <c r="CH512" s="47"/>
      <c r="CI512" s="47"/>
      <c r="CJ512" s="47"/>
      <c r="CK512" s="47"/>
      <c r="CL512" s="47"/>
      <c r="CM512" s="47"/>
      <c r="CN512" s="47"/>
      <c r="CO512" s="47"/>
      <c r="CP512" s="47"/>
      <c r="CQ512" s="47"/>
      <c r="CR512" s="47"/>
      <c r="CS512" s="47"/>
      <c r="CT512" s="47"/>
      <c r="CU512" s="47"/>
      <c r="CV512" s="47"/>
      <c r="CW512" s="47"/>
      <c r="CX512" s="47"/>
      <c r="CY512" s="47"/>
      <c r="CZ512" s="47"/>
      <c r="DA512" s="47"/>
      <c r="DB512" s="47"/>
      <c r="DC512" s="47"/>
      <c r="DD512" s="47"/>
      <c r="DE512" s="47"/>
      <c r="DF512" s="47"/>
      <c r="DG512" s="47"/>
      <c r="DH512" s="47"/>
      <c r="DI512" s="47"/>
      <c r="DJ512" s="47"/>
      <c r="DK512" s="47"/>
      <c r="DL512" s="47"/>
      <c r="DM512" s="47"/>
      <c r="DN512" s="47"/>
      <c r="DO512" s="47"/>
      <c r="DP512" s="47"/>
      <c r="DQ512" s="47"/>
      <c r="DR512" s="47"/>
      <c r="DS512" s="47"/>
      <c r="DT512" s="47"/>
      <c r="DU512" s="47"/>
      <c r="DV512" s="47"/>
      <c r="DW512" s="47"/>
      <c r="DX512" s="47"/>
      <c r="DY512" s="47"/>
      <c r="DZ512" s="47"/>
      <c r="EA512" s="47"/>
      <c r="EB512" s="47"/>
      <c r="EC512" s="47"/>
      <c r="ED512" s="47"/>
      <c r="EE512" s="47"/>
      <c r="EF512" s="47"/>
      <c r="EG512" s="47"/>
      <c r="EH512" s="47"/>
      <c r="EI512" s="47"/>
      <c r="EJ512" s="47"/>
      <c r="EK512" s="47"/>
      <c r="EL512" s="47"/>
      <c r="EM512" s="47"/>
      <c r="EN512" s="47"/>
      <c r="EO512" s="47"/>
      <c r="EP512" s="47"/>
      <c r="EQ512" s="47"/>
      <c r="ER512" s="47"/>
      <c r="ES512" s="47"/>
      <c r="ET512" s="47"/>
      <c r="EU512" s="47"/>
      <c r="EV512" s="47"/>
      <c r="EW512" s="47"/>
      <c r="EX512" s="47"/>
      <c r="EY512" s="47"/>
      <c r="EZ512" s="47"/>
      <c r="FA512" s="47"/>
      <c r="FB512" s="47"/>
      <c r="FC512" s="47"/>
      <c r="FD512" s="47"/>
      <c r="FE512" s="47"/>
      <c r="FF512" s="47"/>
      <c r="FG512" s="47"/>
      <c r="FH512" s="47"/>
      <c r="FI512" s="47"/>
      <c r="FJ512" s="47"/>
      <c r="FK512" s="47"/>
      <c r="FL512" s="47"/>
      <c r="FM512" s="47"/>
      <c r="FN512" s="47"/>
      <c r="FO512" s="47"/>
      <c r="FP512" s="47"/>
      <c r="FQ512" s="47"/>
      <c r="FR512" s="47"/>
      <c r="FS512" s="47"/>
      <c r="FT512" s="47"/>
      <c r="FU512" s="47"/>
      <c r="FV512" s="47"/>
      <c r="FW512" s="47"/>
      <c r="FX512" s="47"/>
      <c r="FY512" s="47"/>
      <c r="FZ512" s="47"/>
      <c r="GA512" s="47"/>
      <c r="GB512" s="47"/>
      <c r="GC512" s="47"/>
      <c r="GD512" s="47"/>
      <c r="GE512" s="47"/>
      <c r="GF512" s="47"/>
      <c r="GG512" s="47"/>
      <c r="GH512" s="47"/>
      <c r="GI512" s="47"/>
      <c r="GJ512" s="47"/>
      <c r="GK512" s="47"/>
      <c r="GL512" s="47"/>
      <c r="GM512" s="47"/>
      <c r="GN512" s="47"/>
      <c r="GO512" s="47"/>
      <c r="GP512" s="47"/>
      <c r="GQ512" s="47"/>
      <c r="GR512" s="47"/>
      <c r="GS512" s="47"/>
      <c r="GT512" s="47"/>
      <c r="GU512" s="47"/>
      <c r="GV512" s="47"/>
      <c r="GW512" s="47"/>
      <c r="GX512" s="47"/>
      <c r="GY512" s="47"/>
      <c r="GZ512" s="47"/>
      <c r="HA512" s="47"/>
      <c r="HB512" s="47"/>
      <c r="HC512" s="47"/>
      <c r="HD512" s="47"/>
      <c r="HE512" s="47"/>
      <c r="HF512" s="47"/>
      <c r="HG512" s="47"/>
      <c r="HH512" s="47"/>
      <c r="HI512" s="47"/>
      <c r="HJ512" s="47"/>
      <c r="HK512" s="47"/>
      <c r="HL512" s="47"/>
      <c r="HM512" s="47"/>
      <c r="HN512" s="47"/>
      <c r="HO512" s="47"/>
      <c r="HP512" s="47"/>
      <c r="HQ512" s="47"/>
      <c r="HR512" s="47"/>
      <c r="HS512" s="47"/>
      <c r="HT512" s="47"/>
      <c r="HU512" s="47"/>
      <c r="HV512" s="47"/>
      <c r="HW512" s="47"/>
      <c r="HX512" s="47"/>
      <c r="HY512" s="47"/>
      <c r="HZ512" s="47"/>
      <c r="IA512" s="47"/>
      <c r="IB512" s="47"/>
      <c r="IC512" s="47"/>
      <c r="ID512" s="47"/>
      <c r="IE512" s="47"/>
      <c r="IF512" s="47"/>
      <c r="IG512" s="47"/>
      <c r="IH512" s="47"/>
      <c r="II512" s="47"/>
      <c r="IJ512" s="47"/>
    </row>
    <row r="513" spans="1:244" ht="11.1" customHeight="1" x14ac:dyDescent="0.2">
      <c r="A513" s="50" t="s">
        <v>52</v>
      </c>
      <c r="B513" s="50"/>
      <c r="D513" s="4" t="s">
        <v>452</v>
      </c>
    </row>
    <row r="514" spans="1:244" ht="11.1" customHeight="1" x14ac:dyDescent="0.2">
      <c r="A514" s="51" t="s">
        <v>376</v>
      </c>
      <c r="B514" s="51" t="s">
        <v>334</v>
      </c>
      <c r="C514" s="52" t="s">
        <v>299</v>
      </c>
      <c r="D514" s="2">
        <v>5000000</v>
      </c>
      <c r="E514" s="2"/>
      <c r="F514" s="2">
        <f>SUM(D514:E514)</f>
        <v>5000000</v>
      </c>
      <c r="G514" s="2">
        <v>4592424</v>
      </c>
      <c r="H514" s="2">
        <v>3000000</v>
      </c>
      <c r="I514" s="4" t="s">
        <v>312</v>
      </c>
    </row>
    <row r="515" spans="1:244" ht="11.1" customHeight="1" x14ac:dyDescent="0.2">
      <c r="A515" s="51" t="s">
        <v>377</v>
      </c>
      <c r="B515" s="51" t="s">
        <v>378</v>
      </c>
      <c r="C515" s="52" t="s">
        <v>568</v>
      </c>
      <c r="D515" s="2">
        <v>50208</v>
      </c>
      <c r="E515" s="2">
        <v>35000</v>
      </c>
      <c r="F515" s="2">
        <f t="shared" ref="F515:F516" si="80">SUM(D515:E515)</f>
        <v>85208</v>
      </c>
      <c r="G515" s="2">
        <v>83227</v>
      </c>
      <c r="H515" s="2">
        <v>60000</v>
      </c>
      <c r="I515" s="4" t="s">
        <v>312</v>
      </c>
    </row>
    <row r="516" spans="1:244" ht="11.1" customHeight="1" x14ac:dyDescent="0.2">
      <c r="A516" s="51" t="s">
        <v>379</v>
      </c>
      <c r="B516" s="51" t="s">
        <v>335</v>
      </c>
      <c r="C516" s="52" t="s">
        <v>656</v>
      </c>
      <c r="D516" s="2">
        <v>1676792</v>
      </c>
      <c r="E516" s="2"/>
      <c r="F516" s="2">
        <f t="shared" si="80"/>
        <v>1676792</v>
      </c>
      <c r="G516" s="2">
        <v>1676792</v>
      </c>
      <c r="H516" s="2">
        <v>1817115</v>
      </c>
      <c r="I516" s="4" t="s">
        <v>312</v>
      </c>
    </row>
    <row r="517" spans="1:244" s="46" customFormat="1" ht="11.1" customHeight="1" x14ac:dyDescent="0.2">
      <c r="A517" s="61"/>
      <c r="B517" s="61"/>
      <c r="C517" s="62" t="s">
        <v>53</v>
      </c>
      <c r="D517" s="63">
        <f t="shared" ref="D517" si="81">SUM(D514:D516)</f>
        <v>6727000</v>
      </c>
      <c r="E517" s="63">
        <f t="shared" ref="E517:H517" si="82">SUM(E514:E516)</f>
        <v>35000</v>
      </c>
      <c r="F517" s="63">
        <f t="shared" si="82"/>
        <v>6762000</v>
      </c>
      <c r="G517" s="63">
        <f t="shared" si="82"/>
        <v>6352443</v>
      </c>
      <c r="H517" s="63">
        <f t="shared" si="82"/>
        <v>4877115</v>
      </c>
      <c r="I517" s="64"/>
    </row>
    <row r="518" spans="1:244" s="46" customFormat="1" ht="11.1" customHeight="1" x14ac:dyDescent="0.2">
      <c r="A518" s="50"/>
      <c r="B518" s="50"/>
      <c r="D518" s="64"/>
      <c r="E518" s="64" t="s">
        <v>452</v>
      </c>
      <c r="F518" s="64"/>
      <c r="G518" s="64"/>
      <c r="H518" s="64"/>
      <c r="I518" s="64"/>
    </row>
    <row r="519" spans="1:244" s="46" customFormat="1" ht="11.1" customHeight="1" x14ac:dyDescent="0.2">
      <c r="A519" s="50"/>
      <c r="B519" s="50"/>
      <c r="D519" s="64"/>
      <c r="E519" s="64"/>
      <c r="F519" s="64"/>
      <c r="G519" s="64"/>
      <c r="H519" s="64"/>
      <c r="I519" s="64"/>
    </row>
    <row r="520" spans="1:244" s="43" customFormat="1" ht="30.75" customHeight="1" x14ac:dyDescent="0.2">
      <c r="A520" s="47"/>
      <c r="B520" s="47"/>
      <c r="D520" s="12" t="s">
        <v>554</v>
      </c>
      <c r="E520" s="12" t="s">
        <v>555</v>
      </c>
      <c r="F520" s="12" t="s">
        <v>556</v>
      </c>
      <c r="G520" s="12" t="s">
        <v>651</v>
      </c>
      <c r="H520" s="12" t="s">
        <v>652</v>
      </c>
      <c r="I520" s="48"/>
    </row>
    <row r="521" spans="1:244" s="46" customFormat="1" ht="12.45" customHeight="1" x14ac:dyDescent="0.2">
      <c r="A521" s="47" t="s">
        <v>232</v>
      </c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  <c r="AC521" s="47"/>
      <c r="AD521" s="47"/>
      <c r="AE521" s="47"/>
      <c r="AF521" s="47"/>
      <c r="AG521" s="47"/>
      <c r="AH521" s="47"/>
      <c r="AI521" s="47"/>
      <c r="AJ521" s="47"/>
      <c r="AK521" s="47"/>
      <c r="AL521" s="47"/>
      <c r="AM521" s="47"/>
      <c r="AN521" s="47"/>
      <c r="AO521" s="47"/>
      <c r="AP521" s="47"/>
      <c r="AQ521" s="47"/>
      <c r="AR521" s="47"/>
      <c r="AS521" s="47"/>
      <c r="AT521" s="47"/>
      <c r="AU521" s="47"/>
      <c r="AV521" s="47"/>
      <c r="AW521" s="47"/>
      <c r="AX521" s="47"/>
      <c r="AY521" s="47"/>
      <c r="AZ521" s="47"/>
      <c r="BA521" s="47"/>
      <c r="BB521" s="47"/>
      <c r="BC521" s="47"/>
      <c r="BD521" s="47"/>
      <c r="BE521" s="47"/>
      <c r="BF521" s="47"/>
      <c r="BG521" s="47"/>
      <c r="BH521" s="47"/>
      <c r="BI521" s="47"/>
      <c r="BJ521" s="47"/>
      <c r="BK521" s="47"/>
      <c r="BL521" s="47"/>
      <c r="BM521" s="47"/>
      <c r="BN521" s="47"/>
      <c r="BO521" s="47"/>
      <c r="BP521" s="47"/>
      <c r="BQ521" s="47"/>
      <c r="BR521" s="47"/>
      <c r="BS521" s="47"/>
      <c r="BT521" s="47"/>
      <c r="BU521" s="47"/>
      <c r="BV521" s="47"/>
      <c r="BW521" s="47"/>
      <c r="BX521" s="47"/>
      <c r="BY521" s="47"/>
      <c r="BZ521" s="47"/>
      <c r="CA521" s="47"/>
      <c r="CB521" s="47"/>
      <c r="CC521" s="47"/>
      <c r="CD521" s="47"/>
      <c r="CE521" s="47"/>
      <c r="CF521" s="47"/>
      <c r="CG521" s="47"/>
      <c r="CH521" s="47"/>
      <c r="CI521" s="47"/>
      <c r="CJ521" s="47"/>
      <c r="CK521" s="47"/>
      <c r="CL521" s="47"/>
      <c r="CM521" s="47"/>
      <c r="CN521" s="47"/>
      <c r="CO521" s="47"/>
      <c r="CP521" s="47"/>
      <c r="CQ521" s="47"/>
      <c r="CR521" s="47"/>
      <c r="CS521" s="47"/>
      <c r="CT521" s="47"/>
      <c r="CU521" s="47"/>
      <c r="CV521" s="47"/>
      <c r="CW521" s="47"/>
      <c r="CX521" s="47"/>
      <c r="CY521" s="47"/>
      <c r="CZ521" s="47"/>
      <c r="DA521" s="47"/>
      <c r="DB521" s="47"/>
      <c r="DC521" s="47"/>
      <c r="DD521" s="47"/>
      <c r="DE521" s="47"/>
      <c r="DF521" s="47"/>
      <c r="DG521" s="47"/>
      <c r="DH521" s="47"/>
      <c r="DI521" s="47"/>
      <c r="DJ521" s="47"/>
      <c r="DK521" s="47"/>
      <c r="DL521" s="47"/>
      <c r="DM521" s="47"/>
      <c r="DN521" s="47"/>
      <c r="DO521" s="47"/>
      <c r="DP521" s="47"/>
      <c r="DQ521" s="47"/>
      <c r="DR521" s="47"/>
      <c r="DS521" s="47"/>
      <c r="DT521" s="47"/>
      <c r="DU521" s="47"/>
      <c r="DV521" s="47"/>
      <c r="DW521" s="47"/>
      <c r="DX521" s="47"/>
      <c r="DY521" s="47"/>
      <c r="DZ521" s="47"/>
      <c r="EA521" s="47"/>
      <c r="EB521" s="47"/>
      <c r="EC521" s="47"/>
      <c r="ED521" s="47"/>
      <c r="EE521" s="47"/>
      <c r="EF521" s="47"/>
      <c r="EG521" s="47"/>
      <c r="EH521" s="47"/>
      <c r="EI521" s="47"/>
      <c r="EJ521" s="47"/>
      <c r="EK521" s="47"/>
      <c r="EL521" s="47"/>
      <c r="EM521" s="47"/>
      <c r="EN521" s="47"/>
      <c r="EO521" s="47"/>
      <c r="EP521" s="47"/>
      <c r="EQ521" s="47"/>
      <c r="ER521" s="47"/>
      <c r="ES521" s="47"/>
      <c r="ET521" s="47"/>
      <c r="EU521" s="47"/>
      <c r="EV521" s="47"/>
      <c r="EW521" s="47"/>
      <c r="EX521" s="47"/>
      <c r="EY521" s="47"/>
      <c r="EZ521" s="47"/>
      <c r="FA521" s="47"/>
      <c r="FB521" s="47"/>
      <c r="FC521" s="47"/>
      <c r="FD521" s="47"/>
      <c r="FE521" s="47"/>
      <c r="FF521" s="47"/>
      <c r="FG521" s="47"/>
      <c r="FH521" s="47"/>
      <c r="FI521" s="47"/>
      <c r="FJ521" s="47"/>
      <c r="FK521" s="47"/>
      <c r="FL521" s="47"/>
      <c r="FM521" s="47"/>
      <c r="FN521" s="47"/>
      <c r="FO521" s="47"/>
      <c r="FP521" s="47"/>
      <c r="FQ521" s="47"/>
      <c r="FR521" s="47"/>
      <c r="FS521" s="47"/>
      <c r="FT521" s="47"/>
      <c r="FU521" s="47"/>
      <c r="FV521" s="47"/>
      <c r="FW521" s="47"/>
      <c r="FX521" s="47"/>
      <c r="FY521" s="47"/>
      <c r="FZ521" s="47"/>
      <c r="GA521" s="47"/>
      <c r="GB521" s="47"/>
      <c r="GC521" s="47"/>
      <c r="GD521" s="47"/>
      <c r="GE521" s="47"/>
      <c r="GF521" s="47"/>
      <c r="GG521" s="47"/>
      <c r="GH521" s="47"/>
      <c r="GI521" s="47"/>
      <c r="GJ521" s="47"/>
      <c r="GK521" s="47"/>
      <c r="GL521" s="47"/>
      <c r="GM521" s="47"/>
      <c r="GN521" s="47"/>
      <c r="GO521" s="47"/>
      <c r="GP521" s="47"/>
      <c r="GQ521" s="47"/>
      <c r="GR521" s="47"/>
      <c r="GS521" s="47"/>
      <c r="GT521" s="47"/>
      <c r="GU521" s="47"/>
      <c r="GV521" s="47"/>
      <c r="GW521" s="47"/>
      <c r="GX521" s="47"/>
      <c r="GY521" s="47"/>
      <c r="GZ521" s="47"/>
      <c r="HA521" s="47"/>
      <c r="HB521" s="47"/>
      <c r="HC521" s="47"/>
      <c r="HD521" s="47"/>
      <c r="HE521" s="47"/>
      <c r="HF521" s="47"/>
      <c r="HG521" s="47"/>
      <c r="HH521" s="47"/>
      <c r="HI521" s="47"/>
      <c r="HJ521" s="47"/>
      <c r="HK521" s="47"/>
      <c r="HL521" s="47"/>
      <c r="HM521" s="47"/>
      <c r="HN521" s="47"/>
      <c r="HO521" s="47"/>
      <c r="HP521" s="47"/>
      <c r="HQ521" s="47"/>
      <c r="HR521" s="47"/>
      <c r="HS521" s="47"/>
      <c r="HT521" s="47"/>
      <c r="HU521" s="47"/>
      <c r="HV521" s="47"/>
      <c r="HW521" s="47"/>
      <c r="HX521" s="47"/>
      <c r="HY521" s="47"/>
      <c r="HZ521" s="47"/>
      <c r="IA521" s="47"/>
      <c r="IB521" s="47"/>
      <c r="IC521" s="47"/>
      <c r="ID521" s="47"/>
      <c r="IE521" s="47"/>
      <c r="IF521" s="47"/>
      <c r="IG521" s="47"/>
      <c r="IH521" s="47"/>
      <c r="II521" s="47"/>
      <c r="IJ521" s="47"/>
    </row>
    <row r="522" spans="1:244" s="46" customFormat="1" ht="12.45" customHeight="1" x14ac:dyDescent="0.2">
      <c r="A522" s="47" t="s">
        <v>226</v>
      </c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  <c r="AC522" s="47"/>
      <c r="AD522" s="47"/>
      <c r="AE522" s="47"/>
      <c r="AF522" s="47"/>
      <c r="AG522" s="47"/>
      <c r="AH522" s="47"/>
      <c r="AI522" s="47"/>
      <c r="AJ522" s="47"/>
      <c r="AK522" s="47"/>
      <c r="AL522" s="47"/>
      <c r="AM522" s="47"/>
      <c r="AN522" s="47"/>
      <c r="AO522" s="47"/>
      <c r="AP522" s="47"/>
      <c r="AQ522" s="47"/>
      <c r="AR522" s="47"/>
      <c r="AS522" s="47"/>
      <c r="AT522" s="47"/>
      <c r="AU522" s="47"/>
      <c r="AV522" s="47"/>
      <c r="AW522" s="47"/>
      <c r="AX522" s="47"/>
      <c r="AY522" s="47"/>
      <c r="AZ522" s="47"/>
      <c r="BA522" s="47"/>
      <c r="BB522" s="47"/>
      <c r="BC522" s="47"/>
      <c r="BD522" s="47"/>
      <c r="BE522" s="47"/>
      <c r="BF522" s="47"/>
      <c r="BG522" s="47"/>
      <c r="BH522" s="47"/>
      <c r="BI522" s="47"/>
      <c r="BJ522" s="47"/>
      <c r="BK522" s="47"/>
      <c r="BL522" s="47"/>
      <c r="BM522" s="47"/>
      <c r="BN522" s="47"/>
      <c r="BO522" s="47"/>
      <c r="BP522" s="47"/>
      <c r="BQ522" s="47"/>
      <c r="BR522" s="47"/>
      <c r="BS522" s="47"/>
      <c r="BT522" s="47"/>
      <c r="BU522" s="47"/>
      <c r="BV522" s="47"/>
      <c r="BW522" s="47"/>
      <c r="BX522" s="47"/>
      <c r="BY522" s="47"/>
      <c r="BZ522" s="47"/>
      <c r="CA522" s="47"/>
      <c r="CB522" s="47"/>
      <c r="CC522" s="47"/>
      <c r="CD522" s="47"/>
      <c r="CE522" s="47"/>
      <c r="CF522" s="47"/>
      <c r="CG522" s="47"/>
      <c r="CH522" s="47"/>
      <c r="CI522" s="47"/>
      <c r="CJ522" s="47"/>
      <c r="CK522" s="47"/>
      <c r="CL522" s="47"/>
      <c r="CM522" s="47"/>
      <c r="CN522" s="47"/>
      <c r="CO522" s="47"/>
      <c r="CP522" s="47"/>
      <c r="CQ522" s="47"/>
      <c r="CR522" s="47"/>
      <c r="CS522" s="47"/>
      <c r="CT522" s="47"/>
      <c r="CU522" s="47"/>
      <c r="CV522" s="47"/>
      <c r="CW522" s="47"/>
      <c r="CX522" s="47"/>
      <c r="CY522" s="47"/>
      <c r="CZ522" s="47"/>
      <c r="DA522" s="47"/>
      <c r="DB522" s="47"/>
      <c r="DC522" s="47"/>
      <c r="DD522" s="47"/>
      <c r="DE522" s="47"/>
      <c r="DF522" s="47"/>
      <c r="DG522" s="47"/>
      <c r="DH522" s="47"/>
      <c r="DI522" s="47"/>
      <c r="DJ522" s="47"/>
      <c r="DK522" s="47"/>
      <c r="DL522" s="47"/>
      <c r="DM522" s="47"/>
      <c r="DN522" s="47"/>
      <c r="DO522" s="47"/>
      <c r="DP522" s="47"/>
      <c r="DQ522" s="47"/>
      <c r="DR522" s="47"/>
      <c r="DS522" s="47"/>
      <c r="DT522" s="47"/>
      <c r="DU522" s="47"/>
      <c r="DV522" s="47"/>
      <c r="DW522" s="47"/>
      <c r="DX522" s="47"/>
      <c r="DY522" s="47"/>
      <c r="DZ522" s="47"/>
      <c r="EA522" s="47"/>
      <c r="EB522" s="47"/>
      <c r="EC522" s="47"/>
      <c r="ED522" s="47"/>
      <c r="EE522" s="47"/>
      <c r="EF522" s="47"/>
      <c r="EG522" s="47"/>
      <c r="EH522" s="47"/>
      <c r="EI522" s="47"/>
      <c r="EJ522" s="47"/>
      <c r="EK522" s="47"/>
      <c r="EL522" s="47"/>
      <c r="EM522" s="47"/>
      <c r="EN522" s="47"/>
      <c r="EO522" s="47"/>
      <c r="EP522" s="47"/>
      <c r="EQ522" s="47"/>
      <c r="ER522" s="47"/>
      <c r="ES522" s="47"/>
      <c r="ET522" s="47"/>
      <c r="EU522" s="47"/>
      <c r="EV522" s="47"/>
      <c r="EW522" s="47"/>
      <c r="EX522" s="47"/>
      <c r="EY522" s="47"/>
      <c r="EZ522" s="47"/>
      <c r="FA522" s="47"/>
      <c r="FB522" s="47"/>
      <c r="FC522" s="47"/>
      <c r="FD522" s="47"/>
      <c r="FE522" s="47"/>
      <c r="FF522" s="47"/>
      <c r="FG522" s="47"/>
      <c r="FH522" s="47"/>
      <c r="FI522" s="47"/>
      <c r="FJ522" s="47"/>
      <c r="FK522" s="47"/>
      <c r="FL522" s="47"/>
      <c r="FM522" s="47"/>
      <c r="FN522" s="47"/>
      <c r="FO522" s="47"/>
      <c r="FP522" s="47"/>
      <c r="FQ522" s="47"/>
      <c r="FR522" s="47"/>
      <c r="FS522" s="47"/>
      <c r="FT522" s="47"/>
      <c r="FU522" s="47"/>
      <c r="FV522" s="47"/>
      <c r="FW522" s="47"/>
      <c r="FX522" s="47"/>
      <c r="FY522" s="47"/>
      <c r="FZ522" s="47"/>
      <c r="GA522" s="47"/>
      <c r="GB522" s="47"/>
      <c r="GC522" s="47"/>
      <c r="GD522" s="47"/>
      <c r="GE522" s="47"/>
      <c r="GF522" s="47"/>
      <c r="GG522" s="47"/>
      <c r="GH522" s="47"/>
      <c r="GI522" s="47"/>
      <c r="GJ522" s="47"/>
      <c r="GK522" s="47"/>
      <c r="GL522" s="47"/>
      <c r="GM522" s="47"/>
      <c r="GN522" s="47"/>
      <c r="GO522" s="47"/>
      <c r="GP522" s="47"/>
      <c r="GQ522" s="47"/>
      <c r="GR522" s="47"/>
      <c r="GS522" s="47"/>
      <c r="GT522" s="47"/>
      <c r="GU522" s="47"/>
      <c r="GV522" s="47"/>
      <c r="GW522" s="47"/>
      <c r="GX522" s="47"/>
      <c r="GY522" s="47"/>
      <c r="GZ522" s="47"/>
      <c r="HA522" s="47"/>
      <c r="HB522" s="47"/>
      <c r="HC522" s="47"/>
      <c r="HD522" s="47"/>
      <c r="HE522" s="47"/>
      <c r="HF522" s="47"/>
      <c r="HG522" s="47"/>
      <c r="HH522" s="47"/>
      <c r="HI522" s="47"/>
      <c r="HJ522" s="47"/>
      <c r="HK522" s="47"/>
      <c r="HL522" s="47"/>
      <c r="HM522" s="47"/>
      <c r="HN522" s="47"/>
      <c r="HO522" s="47"/>
      <c r="HP522" s="47"/>
      <c r="HQ522" s="47"/>
      <c r="HR522" s="47"/>
      <c r="HS522" s="47"/>
      <c r="HT522" s="47"/>
      <c r="HU522" s="47"/>
      <c r="HV522" s="47"/>
      <c r="HW522" s="47"/>
      <c r="HX522" s="47"/>
      <c r="HY522" s="47"/>
      <c r="HZ522" s="47"/>
      <c r="IA522" s="47"/>
      <c r="IB522" s="47"/>
      <c r="IC522" s="47"/>
      <c r="ID522" s="47"/>
      <c r="IE522" s="47"/>
      <c r="IF522" s="47"/>
      <c r="IG522" s="47"/>
      <c r="IH522" s="47"/>
      <c r="II522" s="47"/>
      <c r="IJ522" s="47"/>
    </row>
    <row r="523" spans="1:244" s="46" customFormat="1" ht="11.1" customHeight="1" x14ac:dyDescent="0.2">
      <c r="A523" s="50" t="s">
        <v>50</v>
      </c>
      <c r="B523" s="50"/>
      <c r="D523" s="64"/>
      <c r="E523" s="64"/>
      <c r="F523" s="64"/>
      <c r="G523" s="64"/>
      <c r="H523" s="64"/>
      <c r="I523" s="64"/>
    </row>
    <row r="524" spans="1:244" ht="11.1" customHeight="1" x14ac:dyDescent="0.2">
      <c r="A524" s="51" t="s">
        <v>282</v>
      </c>
      <c r="B524" s="51" t="s">
        <v>282</v>
      </c>
      <c r="C524" s="52" t="s">
        <v>570</v>
      </c>
      <c r="D524" s="2">
        <v>38250</v>
      </c>
      <c r="E524" s="75">
        <v>2250</v>
      </c>
      <c r="F524" s="75">
        <f>SUM(D524:E524)</f>
        <v>40500</v>
      </c>
      <c r="G524" s="75">
        <v>40500</v>
      </c>
      <c r="H524" s="75">
        <v>48450</v>
      </c>
      <c r="I524" s="4" t="s">
        <v>312</v>
      </c>
    </row>
    <row r="525" spans="1:244" ht="11.1" customHeight="1" x14ac:dyDescent="0.2">
      <c r="A525" s="51" t="s">
        <v>282</v>
      </c>
      <c r="B525" s="51"/>
      <c r="C525" s="52" t="s">
        <v>571</v>
      </c>
      <c r="D525" s="2">
        <v>5581800</v>
      </c>
      <c r="E525" s="75">
        <v>177200</v>
      </c>
      <c r="F525" s="75">
        <f t="shared" ref="F525:F542" si="83">SUM(D525:E525)</f>
        <v>5759000</v>
      </c>
      <c r="G525" s="75">
        <v>5759000</v>
      </c>
      <c r="H525" s="75">
        <v>5759000</v>
      </c>
      <c r="I525" s="4" t="s">
        <v>312</v>
      </c>
    </row>
    <row r="526" spans="1:244" ht="11.1" customHeight="1" x14ac:dyDescent="0.2">
      <c r="A526" s="51" t="s">
        <v>282</v>
      </c>
      <c r="B526" s="51"/>
      <c r="C526" s="52" t="s">
        <v>572</v>
      </c>
      <c r="D526" s="2">
        <v>10624000</v>
      </c>
      <c r="E526" s="75">
        <v>498000</v>
      </c>
      <c r="F526" s="75">
        <f t="shared" si="83"/>
        <v>11122000</v>
      </c>
      <c r="G526" s="75">
        <v>11122000</v>
      </c>
      <c r="H526" s="75">
        <v>11624500</v>
      </c>
      <c r="I526" s="4" t="s">
        <v>312</v>
      </c>
    </row>
    <row r="527" spans="1:244" ht="11.1" customHeight="1" x14ac:dyDescent="0.2">
      <c r="A527" s="51" t="s">
        <v>282</v>
      </c>
      <c r="B527" s="51"/>
      <c r="C527" s="52" t="s">
        <v>558</v>
      </c>
      <c r="D527" s="2">
        <v>100000</v>
      </c>
      <c r="E527" s="75"/>
      <c r="F527" s="75">
        <f t="shared" si="83"/>
        <v>100000</v>
      </c>
      <c r="G527" s="75">
        <v>100000</v>
      </c>
      <c r="H527" s="75">
        <v>100000</v>
      </c>
      <c r="I527" s="4" t="s">
        <v>312</v>
      </c>
    </row>
    <row r="528" spans="1:244" ht="11.1" customHeight="1" x14ac:dyDescent="0.2">
      <c r="A528" s="51" t="s">
        <v>282</v>
      </c>
      <c r="B528" s="51"/>
      <c r="C528" s="52" t="s">
        <v>573</v>
      </c>
      <c r="D528" s="2">
        <v>4324000</v>
      </c>
      <c r="E528" s="75">
        <v>184000</v>
      </c>
      <c r="F528" s="75">
        <f t="shared" si="83"/>
        <v>4508000</v>
      </c>
      <c r="G528" s="75">
        <v>4508000</v>
      </c>
      <c r="H528" s="75">
        <v>4508000</v>
      </c>
      <c r="I528" s="4" t="s">
        <v>312</v>
      </c>
    </row>
    <row r="529" spans="1:9" ht="11.1" customHeight="1" x14ac:dyDescent="0.2">
      <c r="A529" s="51" t="s">
        <v>282</v>
      </c>
      <c r="B529" s="51"/>
      <c r="C529" s="52" t="s">
        <v>574</v>
      </c>
      <c r="D529" s="2">
        <v>8000000</v>
      </c>
      <c r="E529" s="75">
        <v>500000</v>
      </c>
      <c r="F529" s="75">
        <f t="shared" si="83"/>
        <v>8500000</v>
      </c>
      <c r="G529" s="75">
        <v>8500000</v>
      </c>
      <c r="H529" s="75">
        <v>8500000</v>
      </c>
      <c r="I529" s="4" t="s">
        <v>312</v>
      </c>
    </row>
    <row r="530" spans="1:9" ht="11.1" customHeight="1" x14ac:dyDescent="0.2">
      <c r="A530" s="51" t="s">
        <v>282</v>
      </c>
      <c r="B530" s="51"/>
      <c r="C530" s="52" t="s">
        <v>582</v>
      </c>
      <c r="D530" s="2"/>
      <c r="E530" s="75"/>
      <c r="F530" s="75"/>
      <c r="G530" s="75"/>
      <c r="H530" s="75">
        <v>3915653</v>
      </c>
    </row>
    <row r="531" spans="1:9" ht="11.1" customHeight="1" x14ac:dyDescent="0.2">
      <c r="A531" s="51" t="s">
        <v>424</v>
      </c>
      <c r="B531" s="51" t="s">
        <v>424</v>
      </c>
      <c r="C531" s="52" t="s">
        <v>559</v>
      </c>
      <c r="D531" s="2">
        <v>10463872</v>
      </c>
      <c r="E531" s="75"/>
      <c r="F531" s="75">
        <f t="shared" si="83"/>
        <v>10463872</v>
      </c>
      <c r="G531" s="75">
        <v>10463872</v>
      </c>
      <c r="H531" s="75">
        <v>8116000</v>
      </c>
      <c r="I531" s="4" t="s">
        <v>312</v>
      </c>
    </row>
    <row r="532" spans="1:9" ht="11.1" customHeight="1" x14ac:dyDescent="0.2">
      <c r="A532" s="51" t="s">
        <v>425</v>
      </c>
      <c r="B532" s="51"/>
      <c r="C532" s="52" t="s">
        <v>469</v>
      </c>
      <c r="D532" s="2"/>
      <c r="E532" s="75"/>
      <c r="F532" s="75">
        <f t="shared" si="83"/>
        <v>0</v>
      </c>
      <c r="G532" s="75">
        <v>0</v>
      </c>
      <c r="H532" s="75"/>
      <c r="I532" s="4" t="s">
        <v>312</v>
      </c>
    </row>
    <row r="533" spans="1:9" ht="11.1" customHeight="1" x14ac:dyDescent="0.2">
      <c r="A533" s="51" t="s">
        <v>425</v>
      </c>
      <c r="B533" s="51"/>
      <c r="C533" s="52" t="s">
        <v>468</v>
      </c>
      <c r="D533" s="2"/>
      <c r="E533" s="75"/>
      <c r="F533" s="75">
        <f t="shared" si="83"/>
        <v>0</v>
      </c>
      <c r="G533" s="75">
        <v>0</v>
      </c>
      <c r="H533" s="75"/>
      <c r="I533" s="4" t="s">
        <v>312</v>
      </c>
    </row>
    <row r="534" spans="1:9" ht="11.1" customHeight="1" x14ac:dyDescent="0.2">
      <c r="A534" s="51" t="s">
        <v>425</v>
      </c>
      <c r="B534" s="51" t="s">
        <v>425</v>
      </c>
      <c r="C534" s="2" t="s">
        <v>560</v>
      </c>
      <c r="D534" s="2">
        <v>39330</v>
      </c>
      <c r="E534" s="75">
        <v>37050</v>
      </c>
      <c r="F534" s="75">
        <f t="shared" si="83"/>
        <v>76380</v>
      </c>
      <c r="G534" s="75">
        <v>72960</v>
      </c>
      <c r="H534" s="75">
        <v>36936</v>
      </c>
      <c r="I534" s="4" t="s">
        <v>312</v>
      </c>
    </row>
    <row r="535" spans="1:9" ht="11.1" customHeight="1" x14ac:dyDescent="0.2">
      <c r="A535" s="51" t="s">
        <v>336</v>
      </c>
      <c r="B535" s="51" t="s">
        <v>336</v>
      </c>
      <c r="C535" s="2" t="s">
        <v>561</v>
      </c>
      <c r="D535" s="2">
        <v>2748546</v>
      </c>
      <c r="E535" s="75"/>
      <c r="F535" s="75">
        <f t="shared" si="83"/>
        <v>2748546</v>
      </c>
      <c r="G535" s="75">
        <v>2748546</v>
      </c>
      <c r="H535" s="75">
        <v>2819362</v>
      </c>
      <c r="I535" s="4" t="s">
        <v>312</v>
      </c>
    </row>
    <row r="536" spans="1:9" ht="11.1" customHeight="1" x14ac:dyDescent="0.2">
      <c r="A536" s="51" t="s">
        <v>301</v>
      </c>
      <c r="B536" s="51" t="s">
        <v>301</v>
      </c>
      <c r="C536" s="2" t="s">
        <v>582</v>
      </c>
      <c r="D536" s="2">
        <v>0</v>
      </c>
      <c r="E536" s="75">
        <v>3915653</v>
      </c>
      <c r="F536" s="75">
        <f t="shared" si="83"/>
        <v>3915653</v>
      </c>
      <c r="G536" s="75">
        <v>3915653</v>
      </c>
      <c r="H536" s="75">
        <v>0</v>
      </c>
      <c r="I536" s="4" t="s">
        <v>312</v>
      </c>
    </row>
    <row r="537" spans="1:9" ht="11.1" customHeight="1" x14ac:dyDescent="0.2">
      <c r="A537" s="51" t="s">
        <v>301</v>
      </c>
      <c r="B537" s="51" t="s">
        <v>301</v>
      </c>
      <c r="C537" s="2" t="s">
        <v>412</v>
      </c>
      <c r="D537" s="75">
        <v>0</v>
      </c>
      <c r="E537" s="75">
        <v>2111375</v>
      </c>
      <c r="F537" s="75">
        <f t="shared" si="83"/>
        <v>2111375</v>
      </c>
      <c r="G537" s="75">
        <v>2111375</v>
      </c>
      <c r="H537" s="75"/>
      <c r="I537" s="4" t="s">
        <v>312</v>
      </c>
    </row>
    <row r="538" spans="1:9" ht="11.1" customHeight="1" x14ac:dyDescent="0.2">
      <c r="A538" s="51" t="s">
        <v>301</v>
      </c>
      <c r="B538" s="51"/>
      <c r="C538" s="2" t="s">
        <v>603</v>
      </c>
      <c r="D538" s="75">
        <v>0</v>
      </c>
      <c r="E538" s="75">
        <v>3232076</v>
      </c>
      <c r="F538" s="75">
        <f t="shared" si="83"/>
        <v>3232076</v>
      </c>
      <c r="G538" s="75">
        <v>3232076</v>
      </c>
      <c r="H538" s="75"/>
    </row>
    <row r="539" spans="1:9" ht="11.1" customHeight="1" x14ac:dyDescent="0.2">
      <c r="A539" s="51" t="s">
        <v>301</v>
      </c>
      <c r="B539" s="51"/>
      <c r="C539" s="2" t="s">
        <v>302</v>
      </c>
      <c r="D539" s="75">
        <v>0</v>
      </c>
      <c r="E539" s="75">
        <v>12373700</v>
      </c>
      <c r="F539" s="75">
        <f t="shared" si="83"/>
        <v>12373700</v>
      </c>
      <c r="G539" s="75">
        <v>12373700</v>
      </c>
      <c r="H539" s="75"/>
      <c r="I539" s="4" t="s">
        <v>312</v>
      </c>
    </row>
    <row r="540" spans="1:9" ht="11.1" customHeight="1" x14ac:dyDescent="0.2">
      <c r="A540" s="51" t="s">
        <v>604</v>
      </c>
      <c r="B540" s="51"/>
      <c r="C540" s="2" t="s">
        <v>605</v>
      </c>
      <c r="D540" s="75">
        <v>0</v>
      </c>
      <c r="E540" s="75">
        <v>5130</v>
      </c>
      <c r="F540" s="75">
        <f t="shared" si="83"/>
        <v>5130</v>
      </c>
      <c r="G540" s="75">
        <v>5130</v>
      </c>
      <c r="H540" s="75"/>
    </row>
    <row r="541" spans="1:9" ht="11.1" customHeight="1" x14ac:dyDescent="0.2">
      <c r="A541" s="51" t="s">
        <v>604</v>
      </c>
      <c r="B541" s="51"/>
      <c r="C541" s="2" t="s">
        <v>629</v>
      </c>
      <c r="D541" s="75">
        <v>0</v>
      </c>
      <c r="E541" s="75">
        <v>1728387</v>
      </c>
      <c r="F541" s="75">
        <f t="shared" si="83"/>
        <v>1728387</v>
      </c>
      <c r="G541" s="75">
        <v>1728387</v>
      </c>
      <c r="H541" s="75"/>
    </row>
    <row r="542" spans="1:9" ht="11.1" customHeight="1" x14ac:dyDescent="0.2">
      <c r="A542" s="51" t="s">
        <v>397</v>
      </c>
      <c r="B542" s="51" t="s">
        <v>397</v>
      </c>
      <c r="C542" s="2" t="s">
        <v>512</v>
      </c>
      <c r="D542" s="75">
        <v>0</v>
      </c>
      <c r="E542" s="2"/>
      <c r="F542" s="75">
        <f t="shared" si="83"/>
        <v>0</v>
      </c>
      <c r="G542" s="75">
        <v>0</v>
      </c>
      <c r="H542" s="75"/>
      <c r="I542" s="4" t="s">
        <v>312</v>
      </c>
    </row>
    <row r="543" spans="1:9" s="46" customFormat="1" ht="11.1" customHeight="1" x14ac:dyDescent="0.2">
      <c r="A543" s="63"/>
      <c r="B543" s="63"/>
      <c r="C543" s="63" t="s">
        <v>62</v>
      </c>
      <c r="D543" s="63">
        <f t="shared" ref="D543:H543" si="84">SUM(D524:D542)</f>
        <v>41919798</v>
      </c>
      <c r="E543" s="63">
        <f t="shared" si="84"/>
        <v>24764821</v>
      </c>
      <c r="F543" s="63">
        <f t="shared" si="84"/>
        <v>66684619</v>
      </c>
      <c r="G543" s="63">
        <f t="shared" si="84"/>
        <v>66681199</v>
      </c>
      <c r="H543" s="63">
        <f t="shared" si="84"/>
        <v>45427901</v>
      </c>
      <c r="I543" s="76"/>
    </row>
    <row r="544" spans="1:9" s="46" customFormat="1" ht="11.1" customHeight="1" x14ac:dyDescent="0.2">
      <c r="A544" s="64"/>
      <c r="B544" s="64"/>
      <c r="C544" s="64"/>
      <c r="D544" s="64"/>
      <c r="E544" s="64" t="s">
        <v>452</v>
      </c>
      <c r="F544" s="64"/>
      <c r="G544" s="64"/>
      <c r="H544" s="64"/>
      <c r="I544" s="64"/>
    </row>
    <row r="545" spans="1:244" s="46" customFormat="1" ht="11.1" customHeight="1" x14ac:dyDescent="0.2">
      <c r="A545" s="64"/>
      <c r="B545" s="64"/>
      <c r="C545" s="64"/>
      <c r="D545" s="64"/>
      <c r="E545" s="64"/>
      <c r="F545" s="64"/>
      <c r="G545" s="64"/>
      <c r="H545" s="64"/>
      <c r="I545" s="64"/>
    </row>
    <row r="546" spans="1:244" s="43" customFormat="1" x14ac:dyDescent="0.2">
      <c r="A546" s="47" t="s">
        <v>639</v>
      </c>
      <c r="B546" s="47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</row>
    <row r="547" spans="1:244" s="43" customFormat="1" x14ac:dyDescent="0.2">
      <c r="A547" s="47" t="s">
        <v>226</v>
      </c>
      <c r="B547" s="47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</row>
    <row r="548" spans="1:244" s="6" customFormat="1" x14ac:dyDescent="0.2">
      <c r="A548" s="55" t="s">
        <v>52</v>
      </c>
      <c r="B548" s="55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</row>
    <row r="549" spans="1:244" x14ac:dyDescent="0.2">
      <c r="A549" s="51" t="s">
        <v>640</v>
      </c>
      <c r="B549" s="51" t="s">
        <v>641</v>
      </c>
      <c r="C549" s="52" t="s">
        <v>642</v>
      </c>
      <c r="D549" s="2">
        <v>0</v>
      </c>
      <c r="E549" s="2">
        <v>0</v>
      </c>
      <c r="F549" s="2">
        <v>0</v>
      </c>
      <c r="G549" s="2">
        <v>0</v>
      </c>
      <c r="H549" s="2">
        <v>202937</v>
      </c>
      <c r="J549" s="4"/>
      <c r="K549" s="4"/>
      <c r="L549" s="4"/>
      <c r="M549" s="4"/>
      <c r="N549" s="4"/>
    </row>
    <row r="550" spans="1:244" s="46" customFormat="1" x14ac:dyDescent="0.2">
      <c r="A550" s="61"/>
      <c r="B550" s="61"/>
      <c r="C550" s="62" t="s">
        <v>53</v>
      </c>
      <c r="D550" s="63">
        <f>SUM(D549:D549)</f>
        <v>0</v>
      </c>
      <c r="E550" s="63">
        <f>SUM(E549:E549)</f>
        <v>0</v>
      </c>
      <c r="F550" s="63">
        <f>SUM(F549:F549)</f>
        <v>0</v>
      </c>
      <c r="G550" s="63">
        <f t="shared" ref="G550:H550" si="85">SUM(G549:G549)</f>
        <v>0</v>
      </c>
      <c r="H550" s="63">
        <f t="shared" si="85"/>
        <v>202937</v>
      </c>
      <c r="I550" s="64"/>
      <c r="J550" s="64"/>
      <c r="K550" s="64"/>
      <c r="L550" s="64"/>
      <c r="M550" s="64"/>
      <c r="N550" s="64"/>
    </row>
    <row r="551" spans="1:244" s="46" customFormat="1" ht="11.1" customHeight="1" x14ac:dyDescent="0.2">
      <c r="A551" s="64"/>
      <c r="B551" s="64"/>
      <c r="C551" s="64"/>
      <c r="D551" s="64"/>
      <c r="E551" s="64"/>
      <c r="F551" s="64"/>
      <c r="G551" s="64"/>
      <c r="H551" s="64"/>
      <c r="I551" s="64"/>
    </row>
    <row r="552" spans="1:244" s="46" customFormat="1" ht="11.1" customHeight="1" x14ac:dyDescent="0.2">
      <c r="A552" s="64"/>
      <c r="B552" s="64"/>
      <c r="C552" s="64"/>
      <c r="D552" s="64"/>
      <c r="E552" s="64"/>
      <c r="F552" s="64"/>
      <c r="G552" s="64"/>
      <c r="H552" s="64"/>
      <c r="I552" s="64"/>
    </row>
    <row r="553" spans="1:244" s="46" customFormat="1" ht="11.1" customHeight="1" x14ac:dyDescent="0.2">
      <c r="A553" s="64" t="s">
        <v>514</v>
      </c>
      <c r="B553" s="64"/>
      <c r="C553" s="64"/>
      <c r="D553" s="64"/>
      <c r="E553" s="64"/>
      <c r="F553" s="64"/>
      <c r="G553" s="64"/>
      <c r="H553" s="64"/>
      <c r="I553" s="64"/>
    </row>
    <row r="554" spans="1:244" s="46" customFormat="1" ht="12.45" customHeight="1" x14ac:dyDescent="0.2">
      <c r="A554" s="47" t="s">
        <v>226</v>
      </c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  <c r="AC554" s="47"/>
      <c r="AD554" s="47"/>
      <c r="AE554" s="47"/>
      <c r="AF554" s="47"/>
      <c r="AG554" s="47"/>
      <c r="AH554" s="47"/>
      <c r="AI554" s="47"/>
      <c r="AJ554" s="47"/>
      <c r="AK554" s="47"/>
      <c r="AL554" s="47"/>
      <c r="AM554" s="47"/>
      <c r="AN554" s="47"/>
      <c r="AO554" s="47"/>
      <c r="AP554" s="47"/>
      <c r="AQ554" s="47"/>
      <c r="AR554" s="47"/>
      <c r="AS554" s="47"/>
      <c r="AT554" s="47"/>
      <c r="AU554" s="47"/>
      <c r="AV554" s="47"/>
      <c r="AW554" s="47"/>
      <c r="AX554" s="47"/>
      <c r="AY554" s="47"/>
      <c r="AZ554" s="47"/>
      <c r="BA554" s="47"/>
      <c r="BB554" s="47"/>
      <c r="BC554" s="47"/>
      <c r="BD554" s="47"/>
      <c r="BE554" s="47"/>
      <c r="BF554" s="47"/>
      <c r="BG554" s="47"/>
      <c r="BH554" s="47"/>
      <c r="BI554" s="47"/>
      <c r="BJ554" s="47"/>
      <c r="BK554" s="47"/>
      <c r="BL554" s="47"/>
      <c r="BM554" s="47"/>
      <c r="BN554" s="47"/>
      <c r="BO554" s="47"/>
      <c r="BP554" s="47"/>
      <c r="BQ554" s="47"/>
      <c r="BR554" s="47"/>
      <c r="BS554" s="47"/>
      <c r="BT554" s="47"/>
      <c r="BU554" s="47"/>
      <c r="BV554" s="47"/>
      <c r="BW554" s="47"/>
      <c r="BX554" s="47"/>
      <c r="BY554" s="47"/>
      <c r="BZ554" s="47"/>
      <c r="CA554" s="47"/>
      <c r="CB554" s="47"/>
      <c r="CC554" s="47"/>
      <c r="CD554" s="47"/>
      <c r="CE554" s="47"/>
      <c r="CF554" s="47"/>
      <c r="CG554" s="47"/>
      <c r="CH554" s="47"/>
      <c r="CI554" s="47"/>
      <c r="CJ554" s="47"/>
      <c r="CK554" s="47"/>
      <c r="CL554" s="47"/>
      <c r="CM554" s="47"/>
      <c r="CN554" s="47"/>
      <c r="CO554" s="47"/>
      <c r="CP554" s="47"/>
      <c r="CQ554" s="47"/>
      <c r="CR554" s="47"/>
      <c r="CS554" s="47"/>
      <c r="CT554" s="47"/>
      <c r="CU554" s="47"/>
      <c r="CV554" s="47"/>
      <c r="CW554" s="47"/>
      <c r="CX554" s="47"/>
      <c r="CY554" s="47"/>
      <c r="CZ554" s="47"/>
      <c r="DA554" s="47"/>
      <c r="DB554" s="47"/>
      <c r="DC554" s="47"/>
      <c r="DD554" s="47"/>
      <c r="DE554" s="47"/>
      <c r="DF554" s="47"/>
      <c r="DG554" s="47"/>
      <c r="DH554" s="47"/>
      <c r="DI554" s="47"/>
      <c r="DJ554" s="47"/>
      <c r="DK554" s="47"/>
      <c r="DL554" s="47"/>
      <c r="DM554" s="47"/>
      <c r="DN554" s="47"/>
      <c r="DO554" s="47"/>
      <c r="DP554" s="47"/>
      <c r="DQ554" s="47"/>
      <c r="DR554" s="47"/>
      <c r="DS554" s="47"/>
      <c r="DT554" s="47"/>
      <c r="DU554" s="47"/>
      <c r="DV554" s="47"/>
      <c r="DW554" s="47"/>
      <c r="DX554" s="47"/>
      <c r="DY554" s="47"/>
      <c r="DZ554" s="47"/>
      <c r="EA554" s="47"/>
      <c r="EB554" s="47"/>
      <c r="EC554" s="47"/>
      <c r="ED554" s="47"/>
      <c r="EE554" s="47"/>
      <c r="EF554" s="47"/>
      <c r="EG554" s="47"/>
      <c r="EH554" s="47"/>
      <c r="EI554" s="47"/>
      <c r="EJ554" s="47"/>
      <c r="EK554" s="47"/>
      <c r="EL554" s="47"/>
      <c r="EM554" s="47"/>
      <c r="EN554" s="47"/>
      <c r="EO554" s="47"/>
      <c r="EP554" s="47"/>
      <c r="EQ554" s="47"/>
      <c r="ER554" s="47"/>
      <c r="ES554" s="47"/>
      <c r="ET554" s="47"/>
      <c r="EU554" s="47"/>
      <c r="EV554" s="47"/>
      <c r="EW554" s="47"/>
      <c r="EX554" s="47"/>
      <c r="EY554" s="47"/>
      <c r="EZ554" s="47"/>
      <c r="FA554" s="47"/>
      <c r="FB554" s="47"/>
      <c r="FC554" s="47"/>
      <c r="FD554" s="47"/>
      <c r="FE554" s="47"/>
      <c r="FF554" s="47"/>
      <c r="FG554" s="47"/>
      <c r="FH554" s="47"/>
      <c r="FI554" s="47"/>
      <c r="FJ554" s="47"/>
      <c r="FK554" s="47"/>
      <c r="FL554" s="47"/>
      <c r="FM554" s="47"/>
      <c r="FN554" s="47"/>
      <c r="FO554" s="47"/>
      <c r="FP554" s="47"/>
      <c r="FQ554" s="47"/>
      <c r="FR554" s="47"/>
      <c r="FS554" s="47"/>
      <c r="FT554" s="47"/>
      <c r="FU554" s="47"/>
      <c r="FV554" s="47"/>
      <c r="FW554" s="47"/>
      <c r="FX554" s="47"/>
      <c r="FY554" s="47"/>
      <c r="FZ554" s="47"/>
      <c r="GA554" s="47"/>
      <c r="GB554" s="47"/>
      <c r="GC554" s="47"/>
      <c r="GD554" s="47"/>
      <c r="GE554" s="47"/>
      <c r="GF554" s="47"/>
      <c r="GG554" s="47"/>
      <c r="GH554" s="47"/>
      <c r="GI554" s="47"/>
      <c r="GJ554" s="47"/>
      <c r="GK554" s="47"/>
      <c r="GL554" s="47"/>
      <c r="GM554" s="47"/>
      <c r="GN554" s="47"/>
      <c r="GO554" s="47"/>
      <c r="GP554" s="47"/>
      <c r="GQ554" s="47"/>
      <c r="GR554" s="47"/>
      <c r="GS554" s="47"/>
      <c r="GT554" s="47"/>
      <c r="GU554" s="47"/>
      <c r="GV554" s="47"/>
      <c r="GW554" s="47"/>
      <c r="GX554" s="47"/>
      <c r="GY554" s="47"/>
      <c r="GZ554" s="47"/>
      <c r="HA554" s="47"/>
      <c r="HB554" s="47"/>
      <c r="HC554" s="47"/>
      <c r="HD554" s="47"/>
      <c r="HE554" s="47"/>
      <c r="HF554" s="47"/>
      <c r="HG554" s="47"/>
      <c r="HH554" s="47"/>
      <c r="HI554" s="47"/>
      <c r="HJ554" s="47"/>
      <c r="HK554" s="47"/>
      <c r="HL554" s="47"/>
      <c r="HM554" s="47"/>
      <c r="HN554" s="47"/>
      <c r="HO554" s="47"/>
      <c r="HP554" s="47"/>
      <c r="HQ554" s="47"/>
      <c r="HR554" s="47"/>
      <c r="HS554" s="47"/>
      <c r="HT554" s="47"/>
      <c r="HU554" s="47"/>
      <c r="HV554" s="47"/>
      <c r="HW554" s="47"/>
      <c r="HX554" s="47"/>
      <c r="HY554" s="47"/>
      <c r="HZ554" s="47"/>
      <c r="IA554" s="47"/>
      <c r="IB554" s="47"/>
      <c r="IC554" s="47"/>
      <c r="ID554" s="47"/>
      <c r="IE554" s="47"/>
      <c r="IF554" s="47"/>
      <c r="IG554" s="47"/>
      <c r="IH554" s="47"/>
      <c r="II554" s="47"/>
      <c r="IJ554" s="47"/>
    </row>
    <row r="555" spans="1:244" s="6" customFormat="1" ht="11.85" customHeight="1" x14ac:dyDescent="0.2">
      <c r="A555" s="55" t="s">
        <v>52</v>
      </c>
      <c r="B555" s="55"/>
      <c r="D555" s="7"/>
      <c r="E555" s="7"/>
      <c r="F555" s="7"/>
      <c r="G555" s="7"/>
      <c r="H555" s="7"/>
      <c r="I555" s="7"/>
    </row>
    <row r="556" spans="1:244" ht="11.85" customHeight="1" x14ac:dyDescent="0.2">
      <c r="A556" s="51" t="s">
        <v>216</v>
      </c>
      <c r="B556" s="51" t="s">
        <v>216</v>
      </c>
      <c r="C556" s="52" t="s">
        <v>513</v>
      </c>
      <c r="D556" s="2">
        <v>15748000</v>
      </c>
      <c r="E556" s="2"/>
      <c r="F556" s="2">
        <f>SUM(D556:E556)</f>
        <v>15748000</v>
      </c>
      <c r="G556" s="2">
        <v>15748031</v>
      </c>
      <c r="H556" s="2">
        <v>0</v>
      </c>
      <c r="I556" s="4" t="s">
        <v>312</v>
      </c>
    </row>
    <row r="557" spans="1:244" ht="12" customHeight="1" x14ac:dyDescent="0.2">
      <c r="A557" s="51" t="s">
        <v>216</v>
      </c>
      <c r="B557" s="51"/>
      <c r="C557" s="52" t="s">
        <v>515</v>
      </c>
      <c r="D557" s="2">
        <v>3936000</v>
      </c>
      <c r="E557" s="2"/>
      <c r="F557" s="2">
        <f t="shared" ref="F557:F558" si="86">SUM(D557:E557)</f>
        <v>3936000</v>
      </c>
      <c r="G557" s="2">
        <v>4206258</v>
      </c>
      <c r="H557" s="2">
        <v>0</v>
      </c>
      <c r="I557" s="4" t="s">
        <v>312</v>
      </c>
    </row>
    <row r="558" spans="1:244" ht="12" customHeight="1" x14ac:dyDescent="0.2">
      <c r="A558" s="51" t="s">
        <v>316</v>
      </c>
      <c r="B558" s="51" t="s">
        <v>316</v>
      </c>
      <c r="C558" s="52" t="s">
        <v>504</v>
      </c>
      <c r="D558" s="2">
        <v>5315000</v>
      </c>
      <c r="E558" s="2"/>
      <c r="F558" s="2">
        <f t="shared" si="86"/>
        <v>5315000</v>
      </c>
      <c r="G558" s="2">
        <v>5314758</v>
      </c>
      <c r="H558" s="2">
        <v>0</v>
      </c>
      <c r="I558" s="4" t="s">
        <v>312</v>
      </c>
    </row>
    <row r="559" spans="1:244" s="46" customFormat="1" ht="11.85" customHeight="1" x14ac:dyDescent="0.2">
      <c r="A559" s="61"/>
      <c r="B559" s="61"/>
      <c r="C559" s="62" t="s">
        <v>85</v>
      </c>
      <c r="D559" s="63">
        <f>SUM(D556:D558)</f>
        <v>24999000</v>
      </c>
      <c r="E559" s="63">
        <f>SUM(E556:E558)</f>
        <v>0</v>
      </c>
      <c r="F559" s="63">
        <f>SUM(F556:F558)</f>
        <v>24999000</v>
      </c>
      <c r="G559" s="63">
        <f t="shared" ref="G559:H559" si="87">SUM(G556:G558)</f>
        <v>25269047</v>
      </c>
      <c r="H559" s="63">
        <f t="shared" si="87"/>
        <v>0</v>
      </c>
      <c r="I559" s="64"/>
    </row>
    <row r="560" spans="1:244" s="46" customFormat="1" ht="11.85" customHeight="1" x14ac:dyDescent="0.2">
      <c r="A560" s="50"/>
      <c r="B560" s="50"/>
      <c r="D560" s="64"/>
      <c r="E560" s="64"/>
      <c r="F560" s="64"/>
      <c r="G560" s="64"/>
      <c r="H560" s="64"/>
      <c r="I560" s="64"/>
    </row>
    <row r="561" spans="1:244" s="46" customFormat="1" ht="11.1" customHeight="1" x14ac:dyDescent="0.2">
      <c r="A561" s="64"/>
      <c r="B561" s="64"/>
      <c r="C561" s="64"/>
      <c r="D561" s="64"/>
      <c r="E561" s="64"/>
      <c r="F561" s="64"/>
      <c r="G561" s="64"/>
      <c r="H561" s="64"/>
      <c r="I561" s="64"/>
    </row>
    <row r="562" spans="1:244" s="6" customFormat="1" ht="11.85" customHeight="1" x14ac:dyDescent="0.2">
      <c r="A562" s="77" t="s">
        <v>360</v>
      </c>
      <c r="B562" s="77"/>
      <c r="C562" s="43"/>
      <c r="D562" s="7"/>
      <c r="E562" s="7"/>
      <c r="F562" s="7"/>
      <c r="G562" s="7"/>
      <c r="H562" s="7"/>
      <c r="I562" s="7"/>
    </row>
    <row r="563" spans="1:244" s="6" customFormat="1" ht="11.85" customHeight="1" x14ac:dyDescent="0.2">
      <c r="A563" s="47" t="s">
        <v>226</v>
      </c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  <c r="AC563" s="47"/>
      <c r="AD563" s="47"/>
      <c r="AE563" s="47"/>
      <c r="AF563" s="47"/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  <c r="BE563" s="47"/>
      <c r="BF563" s="47"/>
      <c r="BG563" s="47"/>
      <c r="BH563" s="47"/>
      <c r="BI563" s="47"/>
      <c r="BJ563" s="47"/>
      <c r="BK563" s="47"/>
      <c r="BL563" s="47"/>
      <c r="BM563" s="47"/>
      <c r="BN563" s="47"/>
      <c r="BO563" s="47"/>
      <c r="BP563" s="47"/>
      <c r="BQ563" s="47"/>
      <c r="BR563" s="47"/>
      <c r="BS563" s="47"/>
      <c r="BT563" s="47"/>
      <c r="BU563" s="47"/>
      <c r="BV563" s="47"/>
      <c r="BW563" s="47"/>
      <c r="BX563" s="47"/>
      <c r="BY563" s="47"/>
      <c r="BZ563" s="47"/>
      <c r="CA563" s="47"/>
      <c r="CB563" s="47"/>
      <c r="CC563" s="47"/>
      <c r="CD563" s="47"/>
      <c r="CE563" s="47"/>
      <c r="CF563" s="47"/>
      <c r="CG563" s="47"/>
      <c r="CH563" s="47"/>
      <c r="CI563" s="47"/>
      <c r="CJ563" s="47"/>
      <c r="CK563" s="47"/>
      <c r="CL563" s="47"/>
      <c r="CM563" s="47"/>
      <c r="CN563" s="47"/>
      <c r="CO563" s="47"/>
      <c r="CP563" s="47"/>
      <c r="CQ563" s="47"/>
      <c r="CR563" s="47"/>
      <c r="CS563" s="47"/>
      <c r="CT563" s="47"/>
      <c r="CU563" s="47"/>
      <c r="CV563" s="47"/>
      <c r="CW563" s="47"/>
      <c r="CX563" s="47"/>
      <c r="CY563" s="47"/>
      <c r="CZ563" s="47"/>
      <c r="DA563" s="47"/>
      <c r="DB563" s="47"/>
      <c r="DC563" s="47"/>
      <c r="DD563" s="47"/>
      <c r="DE563" s="47"/>
      <c r="DF563" s="47"/>
      <c r="DG563" s="47"/>
      <c r="DH563" s="47"/>
      <c r="DI563" s="47"/>
      <c r="DJ563" s="47"/>
      <c r="DK563" s="47"/>
      <c r="DL563" s="47"/>
      <c r="DM563" s="47"/>
      <c r="DN563" s="47"/>
      <c r="DO563" s="47"/>
      <c r="DP563" s="47"/>
      <c r="DQ563" s="47"/>
      <c r="DR563" s="47"/>
      <c r="DS563" s="47"/>
      <c r="DT563" s="47"/>
      <c r="DU563" s="47"/>
      <c r="DV563" s="47"/>
      <c r="DW563" s="47"/>
      <c r="DX563" s="47"/>
      <c r="DY563" s="47"/>
      <c r="DZ563" s="47"/>
      <c r="EA563" s="47"/>
      <c r="EB563" s="47"/>
      <c r="EC563" s="47"/>
      <c r="ED563" s="47"/>
      <c r="EE563" s="47"/>
      <c r="EF563" s="47"/>
      <c r="EG563" s="47"/>
      <c r="EH563" s="47"/>
      <c r="EI563" s="47"/>
      <c r="EJ563" s="47"/>
      <c r="EK563" s="47"/>
      <c r="EL563" s="47"/>
      <c r="EM563" s="47"/>
      <c r="EN563" s="47"/>
      <c r="EO563" s="47"/>
      <c r="EP563" s="47"/>
      <c r="EQ563" s="47"/>
      <c r="ER563" s="47"/>
      <c r="ES563" s="47"/>
      <c r="ET563" s="47"/>
      <c r="EU563" s="47"/>
      <c r="EV563" s="47"/>
      <c r="EW563" s="47"/>
      <c r="EX563" s="47"/>
      <c r="EY563" s="47"/>
      <c r="EZ563" s="47"/>
      <c r="FA563" s="47"/>
      <c r="FB563" s="47"/>
      <c r="FC563" s="47"/>
      <c r="FD563" s="47"/>
      <c r="FE563" s="47"/>
      <c r="FF563" s="47"/>
      <c r="FG563" s="47"/>
      <c r="FH563" s="47"/>
      <c r="FI563" s="47"/>
      <c r="FJ563" s="47"/>
      <c r="FK563" s="47"/>
      <c r="FL563" s="47"/>
      <c r="FM563" s="47"/>
      <c r="FN563" s="47"/>
      <c r="FO563" s="47"/>
      <c r="FP563" s="47"/>
      <c r="FQ563" s="47"/>
      <c r="FR563" s="47"/>
      <c r="FS563" s="47"/>
      <c r="FT563" s="47"/>
      <c r="FU563" s="47"/>
      <c r="FV563" s="47"/>
      <c r="FW563" s="47"/>
      <c r="FX563" s="47"/>
      <c r="FY563" s="47"/>
      <c r="FZ563" s="47"/>
      <c r="GA563" s="47"/>
      <c r="GB563" s="47"/>
      <c r="GC563" s="47"/>
      <c r="GD563" s="47"/>
      <c r="GE563" s="47"/>
      <c r="GF563" s="47"/>
      <c r="GG563" s="47"/>
      <c r="GH563" s="47"/>
      <c r="GI563" s="47"/>
      <c r="GJ563" s="47"/>
      <c r="GK563" s="47"/>
      <c r="GL563" s="47"/>
      <c r="GM563" s="47"/>
      <c r="GN563" s="47"/>
      <c r="GO563" s="47"/>
      <c r="GP563" s="47"/>
      <c r="GQ563" s="47"/>
      <c r="GR563" s="47"/>
      <c r="GS563" s="47"/>
      <c r="GT563" s="47"/>
      <c r="GU563" s="47"/>
      <c r="GV563" s="47"/>
      <c r="GW563" s="47"/>
      <c r="GX563" s="47"/>
      <c r="GY563" s="47"/>
      <c r="GZ563" s="47"/>
      <c r="HA563" s="47"/>
      <c r="HB563" s="47"/>
      <c r="HC563" s="47"/>
      <c r="HD563" s="47"/>
      <c r="HE563" s="47"/>
      <c r="HF563" s="47"/>
      <c r="HG563" s="47"/>
      <c r="HH563" s="47"/>
      <c r="HI563" s="47"/>
      <c r="HJ563" s="47"/>
      <c r="HK563" s="47"/>
      <c r="HL563" s="47"/>
      <c r="HM563" s="47"/>
      <c r="HN563" s="47"/>
      <c r="HO563" s="47"/>
      <c r="HP563" s="47"/>
      <c r="HQ563" s="47"/>
      <c r="HR563" s="47"/>
      <c r="HS563" s="47"/>
      <c r="HT563" s="47"/>
      <c r="HU563" s="47"/>
      <c r="HV563" s="47"/>
      <c r="HW563" s="47"/>
      <c r="HX563" s="47"/>
      <c r="HY563" s="47"/>
      <c r="HZ563" s="47"/>
      <c r="IA563" s="47"/>
      <c r="IB563" s="47"/>
      <c r="IC563" s="47"/>
      <c r="ID563" s="47"/>
      <c r="IE563" s="47"/>
      <c r="IF563" s="47"/>
      <c r="IG563" s="47"/>
      <c r="IH563" s="47"/>
      <c r="II563" s="47"/>
      <c r="IJ563" s="47"/>
    </row>
    <row r="564" spans="1:244" s="6" customFormat="1" x14ac:dyDescent="0.2">
      <c r="A564" s="55" t="s">
        <v>50</v>
      </c>
      <c r="B564" s="55"/>
      <c r="D564" s="7" t="s">
        <v>452</v>
      </c>
      <c r="E564" s="7"/>
      <c r="F564" s="7"/>
      <c r="G564" s="7"/>
      <c r="H564" s="7"/>
      <c r="I564" s="7"/>
    </row>
    <row r="565" spans="1:244" ht="11.1" customHeight="1" x14ac:dyDescent="0.2">
      <c r="A565" s="51" t="s">
        <v>322</v>
      </c>
      <c r="B565" s="51" t="s">
        <v>322</v>
      </c>
      <c r="C565" s="2" t="s">
        <v>562</v>
      </c>
      <c r="D565" s="75">
        <v>3915653</v>
      </c>
      <c r="E565" s="75">
        <v>-3915653</v>
      </c>
      <c r="F565" s="75">
        <f t="shared" ref="F565:F566" si="88">SUM(D565:E565)</f>
        <v>0</v>
      </c>
      <c r="G565" s="75">
        <v>0</v>
      </c>
      <c r="H565" s="75">
        <v>0</v>
      </c>
      <c r="I565" s="4" t="s">
        <v>312</v>
      </c>
    </row>
    <row r="566" spans="1:244" ht="11.1" customHeight="1" x14ac:dyDescent="0.2">
      <c r="A566" s="51" t="s">
        <v>322</v>
      </c>
      <c r="B566" s="51"/>
      <c r="C566" s="2" t="s">
        <v>575</v>
      </c>
      <c r="D566" s="75">
        <v>1361450</v>
      </c>
      <c r="E566" s="75">
        <v>-1361450</v>
      </c>
      <c r="F566" s="75">
        <f t="shared" si="88"/>
        <v>0</v>
      </c>
      <c r="G566" s="75">
        <v>0</v>
      </c>
      <c r="H566" s="75">
        <v>0</v>
      </c>
      <c r="I566" s="4" t="s">
        <v>312</v>
      </c>
    </row>
    <row r="567" spans="1:244" s="46" customFormat="1" x14ac:dyDescent="0.2">
      <c r="A567" s="61"/>
      <c r="B567" s="61"/>
      <c r="C567" s="62" t="s">
        <v>51</v>
      </c>
      <c r="D567" s="63">
        <f>SUM(D565:D566)</f>
        <v>5277103</v>
      </c>
      <c r="E567" s="63">
        <f>SUM(E565:E566)</f>
        <v>-5277103</v>
      </c>
      <c r="F567" s="63">
        <f>SUM(F565:F566)</f>
        <v>0</v>
      </c>
      <c r="G567" s="63">
        <f t="shared" ref="G567:H567" si="89">SUM(G565:G566)</f>
        <v>0</v>
      </c>
      <c r="H567" s="63">
        <f t="shared" si="89"/>
        <v>0</v>
      </c>
      <c r="I567" s="64"/>
    </row>
    <row r="568" spans="1:244" s="46" customFormat="1" ht="11.1" customHeight="1" x14ac:dyDescent="0.2">
      <c r="A568" s="64"/>
      <c r="B568" s="64"/>
      <c r="C568" s="64"/>
      <c r="D568" s="64"/>
      <c r="E568" s="64" t="s">
        <v>452</v>
      </c>
      <c r="F568" s="64"/>
      <c r="G568" s="64"/>
      <c r="H568" s="64"/>
      <c r="I568" s="64"/>
    </row>
    <row r="569" spans="1:244" s="46" customFormat="1" ht="11.1" customHeight="1" x14ac:dyDescent="0.2">
      <c r="A569" s="64"/>
      <c r="B569" s="64"/>
      <c r="C569" s="64"/>
      <c r="D569" s="64"/>
      <c r="E569" s="64"/>
      <c r="F569" s="64"/>
      <c r="G569" s="64"/>
      <c r="H569" s="64"/>
      <c r="I569" s="64"/>
    </row>
    <row r="570" spans="1:244" s="46" customFormat="1" ht="12.45" customHeight="1" x14ac:dyDescent="0.2">
      <c r="A570" s="47" t="s">
        <v>353</v>
      </c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  <c r="AC570" s="47"/>
      <c r="AD570" s="47"/>
      <c r="AE570" s="47"/>
      <c r="AF570" s="47"/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  <c r="AX570" s="47"/>
      <c r="AY570" s="47"/>
      <c r="AZ570" s="47"/>
      <c r="BA570" s="47"/>
      <c r="BB570" s="47"/>
      <c r="BC570" s="47"/>
      <c r="BD570" s="47"/>
      <c r="BE570" s="47"/>
      <c r="BF570" s="47"/>
      <c r="BG570" s="47"/>
      <c r="BH570" s="47"/>
      <c r="BI570" s="47"/>
      <c r="BJ570" s="47"/>
      <c r="BK570" s="47"/>
      <c r="BL570" s="47"/>
      <c r="BM570" s="47"/>
      <c r="BN570" s="47"/>
      <c r="BO570" s="47"/>
      <c r="BP570" s="47"/>
      <c r="BQ570" s="47"/>
      <c r="BR570" s="47"/>
      <c r="BS570" s="47"/>
      <c r="BT570" s="47"/>
      <c r="BU570" s="47"/>
      <c r="BV570" s="47"/>
      <c r="BW570" s="47"/>
      <c r="BX570" s="47"/>
      <c r="BY570" s="47"/>
      <c r="BZ570" s="47"/>
      <c r="CA570" s="47"/>
      <c r="CB570" s="47"/>
      <c r="CC570" s="47"/>
      <c r="CD570" s="47"/>
      <c r="CE570" s="47"/>
      <c r="CF570" s="47"/>
      <c r="CG570" s="47"/>
      <c r="CH570" s="47"/>
      <c r="CI570" s="47"/>
      <c r="CJ570" s="47"/>
      <c r="CK570" s="47"/>
      <c r="CL570" s="47"/>
      <c r="CM570" s="47"/>
      <c r="CN570" s="47"/>
      <c r="CO570" s="47"/>
      <c r="CP570" s="47"/>
      <c r="CQ570" s="47"/>
      <c r="CR570" s="47"/>
      <c r="CS570" s="47"/>
      <c r="CT570" s="47"/>
      <c r="CU570" s="47"/>
      <c r="CV570" s="47"/>
      <c r="CW570" s="47"/>
      <c r="CX570" s="47"/>
      <c r="CY570" s="47"/>
      <c r="CZ570" s="47"/>
      <c r="DA570" s="47"/>
      <c r="DB570" s="47"/>
      <c r="DC570" s="47"/>
      <c r="DD570" s="47"/>
      <c r="DE570" s="47"/>
      <c r="DF570" s="47"/>
      <c r="DG570" s="47"/>
      <c r="DH570" s="47"/>
      <c r="DI570" s="47"/>
      <c r="DJ570" s="47"/>
      <c r="DK570" s="47"/>
      <c r="DL570" s="47"/>
      <c r="DM570" s="47"/>
      <c r="DN570" s="47"/>
      <c r="DO570" s="47"/>
      <c r="DP570" s="47"/>
      <c r="DQ570" s="47"/>
      <c r="DR570" s="47"/>
      <c r="DS570" s="47"/>
      <c r="DT570" s="47"/>
      <c r="DU570" s="47"/>
      <c r="DV570" s="47"/>
      <c r="DW570" s="47"/>
      <c r="DX570" s="47"/>
      <c r="DY570" s="47"/>
      <c r="DZ570" s="47"/>
      <c r="EA570" s="47"/>
      <c r="EB570" s="47"/>
      <c r="EC570" s="47"/>
      <c r="ED570" s="47"/>
      <c r="EE570" s="47"/>
      <c r="EF570" s="47"/>
      <c r="EG570" s="47"/>
      <c r="EH570" s="47"/>
      <c r="EI570" s="47"/>
      <c r="EJ570" s="47"/>
      <c r="EK570" s="47"/>
      <c r="EL570" s="47"/>
      <c r="EM570" s="47"/>
      <c r="EN570" s="47"/>
      <c r="EO570" s="47"/>
      <c r="EP570" s="47"/>
      <c r="EQ570" s="47"/>
      <c r="ER570" s="47"/>
      <c r="ES570" s="47"/>
      <c r="ET570" s="47"/>
      <c r="EU570" s="47"/>
      <c r="EV570" s="47"/>
      <c r="EW570" s="47"/>
      <c r="EX570" s="47"/>
      <c r="EY570" s="47"/>
      <c r="EZ570" s="47"/>
      <c r="FA570" s="47"/>
      <c r="FB570" s="47"/>
      <c r="FC570" s="47"/>
      <c r="FD570" s="47"/>
      <c r="FE570" s="47"/>
      <c r="FF570" s="47"/>
      <c r="FG570" s="47"/>
      <c r="FH570" s="47"/>
      <c r="FI570" s="47"/>
      <c r="FJ570" s="47"/>
      <c r="FK570" s="47"/>
      <c r="FL570" s="47"/>
      <c r="FM570" s="47"/>
      <c r="FN570" s="47"/>
      <c r="FO570" s="47"/>
      <c r="FP570" s="47"/>
      <c r="FQ570" s="47"/>
      <c r="FR570" s="47"/>
      <c r="FS570" s="47"/>
      <c r="FT570" s="47"/>
      <c r="FU570" s="47"/>
      <c r="FV570" s="47"/>
      <c r="FW570" s="47"/>
      <c r="FX570" s="47"/>
      <c r="FY570" s="47"/>
      <c r="FZ570" s="47"/>
      <c r="GA570" s="47"/>
      <c r="GB570" s="47"/>
      <c r="GC570" s="47"/>
      <c r="GD570" s="47"/>
      <c r="GE570" s="47"/>
      <c r="GF570" s="47"/>
      <c r="GG570" s="47"/>
      <c r="GH570" s="47"/>
      <c r="GI570" s="47"/>
      <c r="GJ570" s="47"/>
      <c r="GK570" s="47"/>
      <c r="GL570" s="47"/>
      <c r="GM570" s="47"/>
      <c r="GN570" s="47"/>
      <c r="GO570" s="47"/>
      <c r="GP570" s="47"/>
      <c r="GQ570" s="47"/>
      <c r="GR570" s="47"/>
      <c r="GS570" s="47"/>
      <c r="GT570" s="47"/>
      <c r="GU570" s="47"/>
      <c r="GV570" s="47"/>
      <c r="GW570" s="47"/>
      <c r="GX570" s="47"/>
      <c r="GY570" s="47"/>
      <c r="GZ570" s="47"/>
      <c r="HA570" s="47"/>
      <c r="HB570" s="47"/>
      <c r="HC570" s="47"/>
      <c r="HD570" s="47"/>
      <c r="HE570" s="47"/>
      <c r="HF570" s="47"/>
      <c r="HG570" s="47"/>
      <c r="HH570" s="47"/>
      <c r="HI570" s="47"/>
      <c r="HJ570" s="47"/>
      <c r="HK570" s="47"/>
      <c r="HL570" s="47"/>
      <c r="HM570" s="47"/>
      <c r="HN570" s="47"/>
      <c r="HO570" s="47"/>
      <c r="HP570" s="47"/>
      <c r="HQ570" s="47"/>
      <c r="HR570" s="47"/>
      <c r="HS570" s="47"/>
      <c r="HT570" s="47"/>
      <c r="HU570" s="47"/>
      <c r="HV570" s="47"/>
      <c r="HW570" s="47"/>
      <c r="HX570" s="47"/>
      <c r="HY570" s="47"/>
      <c r="HZ570" s="47"/>
      <c r="IA570" s="47"/>
      <c r="IB570" s="47"/>
      <c r="IC570" s="47"/>
      <c r="ID570" s="47"/>
      <c r="IE570" s="47"/>
      <c r="IF570" s="47"/>
      <c r="IG570" s="47"/>
      <c r="IH570" s="47"/>
      <c r="II570" s="47"/>
      <c r="IJ570" s="47"/>
    </row>
    <row r="571" spans="1:244" s="46" customFormat="1" ht="12.45" customHeight="1" x14ac:dyDescent="0.2">
      <c r="A571" s="47" t="s">
        <v>226</v>
      </c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  <c r="AC571" s="47"/>
      <c r="AD571" s="47"/>
      <c r="AE571" s="47"/>
      <c r="AF571" s="47"/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  <c r="AX571" s="47"/>
      <c r="AY571" s="47"/>
      <c r="AZ571" s="47"/>
      <c r="BA571" s="47"/>
      <c r="BB571" s="47"/>
      <c r="BC571" s="47"/>
      <c r="BD571" s="47"/>
      <c r="BE571" s="47"/>
      <c r="BF571" s="47"/>
      <c r="BG571" s="47"/>
      <c r="BH571" s="47"/>
      <c r="BI571" s="47"/>
      <c r="BJ571" s="47"/>
      <c r="BK571" s="47"/>
      <c r="BL571" s="47"/>
      <c r="BM571" s="47"/>
      <c r="BN571" s="47"/>
      <c r="BO571" s="47"/>
      <c r="BP571" s="47"/>
      <c r="BQ571" s="47"/>
      <c r="BR571" s="47"/>
      <c r="BS571" s="47"/>
      <c r="BT571" s="47"/>
      <c r="BU571" s="47"/>
      <c r="BV571" s="47"/>
      <c r="BW571" s="47"/>
      <c r="BX571" s="47"/>
      <c r="BY571" s="47"/>
      <c r="BZ571" s="47"/>
      <c r="CA571" s="47"/>
      <c r="CB571" s="47"/>
      <c r="CC571" s="47"/>
      <c r="CD571" s="47"/>
      <c r="CE571" s="47"/>
      <c r="CF571" s="47"/>
      <c r="CG571" s="47"/>
      <c r="CH571" s="47"/>
      <c r="CI571" s="47"/>
      <c r="CJ571" s="47"/>
      <c r="CK571" s="47"/>
      <c r="CL571" s="47"/>
      <c r="CM571" s="47"/>
      <c r="CN571" s="47"/>
      <c r="CO571" s="47"/>
      <c r="CP571" s="47"/>
      <c r="CQ571" s="47"/>
      <c r="CR571" s="47"/>
      <c r="CS571" s="47"/>
      <c r="CT571" s="47"/>
      <c r="CU571" s="47"/>
      <c r="CV571" s="47"/>
      <c r="CW571" s="47"/>
      <c r="CX571" s="47"/>
      <c r="CY571" s="47"/>
      <c r="CZ571" s="47"/>
      <c r="DA571" s="47"/>
      <c r="DB571" s="47"/>
      <c r="DC571" s="47"/>
      <c r="DD571" s="47"/>
      <c r="DE571" s="47"/>
      <c r="DF571" s="47"/>
      <c r="DG571" s="47"/>
      <c r="DH571" s="47"/>
      <c r="DI571" s="47"/>
      <c r="DJ571" s="47"/>
      <c r="DK571" s="47"/>
      <c r="DL571" s="47"/>
      <c r="DM571" s="47"/>
      <c r="DN571" s="47"/>
      <c r="DO571" s="47"/>
      <c r="DP571" s="47"/>
      <c r="DQ571" s="47"/>
      <c r="DR571" s="47"/>
      <c r="DS571" s="47"/>
      <c r="DT571" s="47"/>
      <c r="DU571" s="47"/>
      <c r="DV571" s="47"/>
      <c r="DW571" s="47"/>
      <c r="DX571" s="47"/>
      <c r="DY571" s="47"/>
      <c r="DZ571" s="47"/>
      <c r="EA571" s="47"/>
      <c r="EB571" s="47"/>
      <c r="EC571" s="47"/>
      <c r="ED571" s="47"/>
      <c r="EE571" s="47"/>
      <c r="EF571" s="47"/>
      <c r="EG571" s="47"/>
      <c r="EH571" s="47"/>
      <c r="EI571" s="47"/>
      <c r="EJ571" s="47"/>
      <c r="EK571" s="47"/>
      <c r="EL571" s="47"/>
      <c r="EM571" s="47"/>
      <c r="EN571" s="47"/>
      <c r="EO571" s="47"/>
      <c r="EP571" s="47"/>
      <c r="EQ571" s="47"/>
      <c r="ER571" s="47"/>
      <c r="ES571" s="47"/>
      <c r="ET571" s="47"/>
      <c r="EU571" s="47"/>
      <c r="EV571" s="47"/>
      <c r="EW571" s="47"/>
      <c r="EX571" s="47"/>
      <c r="EY571" s="47"/>
      <c r="EZ571" s="47"/>
      <c r="FA571" s="47"/>
      <c r="FB571" s="47"/>
      <c r="FC571" s="47"/>
      <c r="FD571" s="47"/>
      <c r="FE571" s="47"/>
      <c r="FF571" s="47"/>
      <c r="FG571" s="47"/>
      <c r="FH571" s="47"/>
      <c r="FI571" s="47"/>
      <c r="FJ571" s="47"/>
      <c r="FK571" s="47"/>
      <c r="FL571" s="47"/>
      <c r="FM571" s="47"/>
      <c r="FN571" s="47"/>
      <c r="FO571" s="47"/>
      <c r="FP571" s="47"/>
      <c r="FQ571" s="47"/>
      <c r="FR571" s="47"/>
      <c r="FS571" s="47"/>
      <c r="FT571" s="47"/>
      <c r="FU571" s="47"/>
      <c r="FV571" s="47"/>
      <c r="FW571" s="47"/>
      <c r="FX571" s="47"/>
      <c r="FY571" s="47"/>
      <c r="FZ571" s="47"/>
      <c r="GA571" s="47"/>
      <c r="GB571" s="47"/>
      <c r="GC571" s="47"/>
      <c r="GD571" s="47"/>
      <c r="GE571" s="47"/>
      <c r="GF571" s="47"/>
      <c r="GG571" s="47"/>
      <c r="GH571" s="47"/>
      <c r="GI571" s="47"/>
      <c r="GJ571" s="47"/>
      <c r="GK571" s="47"/>
      <c r="GL571" s="47"/>
      <c r="GM571" s="47"/>
      <c r="GN571" s="47"/>
      <c r="GO571" s="47"/>
      <c r="GP571" s="47"/>
      <c r="GQ571" s="47"/>
      <c r="GR571" s="47"/>
      <c r="GS571" s="47"/>
      <c r="GT571" s="47"/>
      <c r="GU571" s="47"/>
      <c r="GV571" s="47"/>
      <c r="GW571" s="47"/>
      <c r="GX571" s="47"/>
      <c r="GY571" s="47"/>
      <c r="GZ571" s="47"/>
      <c r="HA571" s="47"/>
      <c r="HB571" s="47"/>
      <c r="HC571" s="47"/>
      <c r="HD571" s="47"/>
      <c r="HE571" s="47"/>
      <c r="HF571" s="47"/>
      <c r="HG571" s="47"/>
      <c r="HH571" s="47"/>
      <c r="HI571" s="47"/>
      <c r="HJ571" s="47"/>
      <c r="HK571" s="47"/>
      <c r="HL571" s="47"/>
      <c r="HM571" s="47"/>
      <c r="HN571" s="47"/>
      <c r="HO571" s="47"/>
      <c r="HP571" s="47"/>
      <c r="HQ571" s="47"/>
      <c r="HR571" s="47"/>
      <c r="HS571" s="47"/>
      <c r="HT571" s="47"/>
      <c r="HU571" s="47"/>
      <c r="HV571" s="47"/>
      <c r="HW571" s="47"/>
      <c r="HX571" s="47"/>
      <c r="HY571" s="47"/>
      <c r="HZ571" s="47"/>
      <c r="IA571" s="47"/>
      <c r="IB571" s="47"/>
      <c r="IC571" s="47"/>
      <c r="ID571" s="47"/>
      <c r="IE571" s="47"/>
      <c r="IF571" s="47"/>
      <c r="IG571" s="47"/>
      <c r="IH571" s="47"/>
      <c r="II571" s="47"/>
      <c r="IJ571" s="47"/>
    </row>
    <row r="572" spans="1:244" ht="11.1" customHeight="1" x14ac:dyDescent="0.2">
      <c r="A572" s="50" t="s">
        <v>52</v>
      </c>
      <c r="B572" s="50"/>
    </row>
    <row r="573" spans="1:244" ht="11.1" customHeight="1" x14ac:dyDescent="0.2">
      <c r="A573" s="51" t="s">
        <v>320</v>
      </c>
      <c r="B573" s="51" t="s">
        <v>320</v>
      </c>
      <c r="C573" s="52" t="s">
        <v>435</v>
      </c>
      <c r="D573" s="2">
        <v>31000</v>
      </c>
      <c r="E573" s="2">
        <v>29173</v>
      </c>
      <c r="F573" s="2">
        <f>SUM(D573:E573)</f>
        <v>60173</v>
      </c>
      <c r="G573" s="2">
        <v>105197</v>
      </c>
      <c r="H573" s="2">
        <v>62362</v>
      </c>
      <c r="I573" s="4" t="s">
        <v>312</v>
      </c>
    </row>
    <row r="574" spans="1:244" ht="11.1" customHeight="1" x14ac:dyDescent="0.2">
      <c r="A574" s="51" t="s">
        <v>315</v>
      </c>
      <c r="B574" s="51" t="s">
        <v>315</v>
      </c>
      <c r="C574" s="52" t="s">
        <v>89</v>
      </c>
      <c r="D574" s="2">
        <v>8000</v>
      </c>
      <c r="E574" s="2">
        <v>7877</v>
      </c>
      <c r="F574" s="2">
        <f>SUM(D574:E574)</f>
        <v>15877</v>
      </c>
      <c r="G574" s="2">
        <v>28403</v>
      </c>
      <c r="H574" s="2">
        <v>16838</v>
      </c>
      <c r="I574" s="4" t="s">
        <v>312</v>
      </c>
    </row>
    <row r="575" spans="1:244" s="46" customFormat="1" ht="11.1" customHeight="1" x14ac:dyDescent="0.2">
      <c r="A575" s="61"/>
      <c r="B575" s="61"/>
      <c r="C575" s="62" t="s">
        <v>53</v>
      </c>
      <c r="D575" s="63">
        <f t="shared" ref="D575" si="90">SUM(D573:D574)</f>
        <v>39000</v>
      </c>
      <c r="E575" s="63">
        <f t="shared" ref="E575:H575" si="91">SUM(E573:E574)</f>
        <v>37050</v>
      </c>
      <c r="F575" s="63">
        <f t="shared" si="91"/>
        <v>76050</v>
      </c>
      <c r="G575" s="63">
        <f t="shared" si="91"/>
        <v>133600</v>
      </c>
      <c r="H575" s="63">
        <f t="shared" si="91"/>
        <v>79200</v>
      </c>
      <c r="I575" s="64"/>
    </row>
    <row r="576" spans="1:244" s="46" customFormat="1" ht="11.1" customHeight="1" x14ac:dyDescent="0.2">
      <c r="A576" s="50"/>
      <c r="B576" s="50"/>
      <c r="D576" s="64"/>
      <c r="E576" s="64"/>
      <c r="F576" s="64"/>
      <c r="G576" s="64"/>
      <c r="H576" s="64"/>
      <c r="I576" s="64"/>
    </row>
    <row r="577" spans="1:244" s="46" customFormat="1" ht="11.1" customHeight="1" x14ac:dyDescent="0.2">
      <c r="A577" s="50"/>
      <c r="B577" s="50"/>
      <c r="D577" s="64"/>
      <c r="E577" s="64"/>
      <c r="F577" s="64"/>
      <c r="G577" s="64"/>
      <c r="H577" s="64"/>
      <c r="I577" s="64"/>
    </row>
    <row r="578" spans="1:244" s="6" customFormat="1" ht="11.85" customHeight="1" x14ac:dyDescent="0.2">
      <c r="A578" s="47" t="s">
        <v>230</v>
      </c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  <c r="AC578" s="47"/>
      <c r="AD578" s="47"/>
      <c r="AE578" s="47"/>
      <c r="AF578" s="47"/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  <c r="AX578" s="47"/>
      <c r="AY578" s="47"/>
      <c r="AZ578" s="47"/>
      <c r="BA578" s="47"/>
      <c r="BB578" s="47"/>
      <c r="BC578" s="47"/>
      <c r="BD578" s="47"/>
      <c r="BE578" s="47"/>
      <c r="BF578" s="47"/>
      <c r="BG578" s="47"/>
      <c r="BH578" s="47"/>
      <c r="BI578" s="47"/>
      <c r="BJ578" s="47"/>
      <c r="BK578" s="47"/>
      <c r="BL578" s="47"/>
      <c r="BM578" s="47"/>
      <c r="BN578" s="47"/>
      <c r="BO578" s="47"/>
      <c r="BP578" s="47"/>
      <c r="BQ578" s="47"/>
      <c r="BR578" s="47"/>
      <c r="BS578" s="47"/>
      <c r="BT578" s="47"/>
      <c r="BU578" s="47"/>
      <c r="BV578" s="47"/>
      <c r="BW578" s="47"/>
      <c r="BX578" s="47"/>
      <c r="BY578" s="47"/>
      <c r="BZ578" s="47"/>
      <c r="CA578" s="47"/>
      <c r="CB578" s="47"/>
      <c r="CC578" s="47"/>
      <c r="CD578" s="47"/>
      <c r="CE578" s="47"/>
      <c r="CF578" s="47"/>
      <c r="CG578" s="47"/>
      <c r="CH578" s="47"/>
      <c r="CI578" s="47"/>
      <c r="CJ578" s="47"/>
      <c r="CK578" s="47"/>
      <c r="CL578" s="47"/>
      <c r="CM578" s="47"/>
      <c r="CN578" s="47"/>
      <c r="CO578" s="47"/>
      <c r="CP578" s="47"/>
      <c r="CQ578" s="47"/>
      <c r="CR578" s="47"/>
      <c r="CS578" s="47"/>
      <c r="CT578" s="47"/>
      <c r="CU578" s="47"/>
      <c r="CV578" s="47"/>
      <c r="CW578" s="47"/>
      <c r="CX578" s="47"/>
      <c r="CY578" s="47"/>
      <c r="CZ578" s="47"/>
      <c r="DA578" s="47"/>
      <c r="DB578" s="47"/>
      <c r="DC578" s="47"/>
      <c r="DD578" s="47"/>
      <c r="DE578" s="47"/>
      <c r="DF578" s="47"/>
      <c r="DG578" s="47"/>
      <c r="DH578" s="47"/>
      <c r="DI578" s="47"/>
      <c r="DJ578" s="47"/>
      <c r="DK578" s="47"/>
      <c r="DL578" s="47"/>
      <c r="DM578" s="47"/>
      <c r="DN578" s="47"/>
      <c r="DO578" s="47"/>
      <c r="DP578" s="47"/>
      <c r="DQ578" s="47"/>
      <c r="DR578" s="47"/>
      <c r="DS578" s="47"/>
      <c r="DT578" s="47"/>
      <c r="DU578" s="47"/>
      <c r="DV578" s="47"/>
      <c r="DW578" s="47"/>
      <c r="DX578" s="47"/>
      <c r="DY578" s="47"/>
      <c r="DZ578" s="47"/>
      <c r="EA578" s="47"/>
      <c r="EB578" s="47"/>
      <c r="EC578" s="47"/>
      <c r="ED578" s="47"/>
      <c r="EE578" s="47"/>
      <c r="EF578" s="47"/>
      <c r="EG578" s="47"/>
      <c r="EH578" s="47"/>
      <c r="EI578" s="47"/>
      <c r="EJ578" s="47"/>
      <c r="EK578" s="47"/>
      <c r="EL578" s="47"/>
      <c r="EM578" s="47"/>
      <c r="EN578" s="47"/>
      <c r="EO578" s="47"/>
      <c r="EP578" s="47"/>
      <c r="EQ578" s="47"/>
      <c r="ER578" s="47"/>
      <c r="ES578" s="47"/>
      <c r="ET578" s="47"/>
      <c r="EU578" s="47"/>
      <c r="EV578" s="47"/>
      <c r="EW578" s="47"/>
      <c r="EX578" s="47"/>
      <c r="EY578" s="47"/>
      <c r="EZ578" s="47"/>
      <c r="FA578" s="47"/>
      <c r="FB578" s="47"/>
      <c r="FC578" s="47"/>
      <c r="FD578" s="47"/>
      <c r="FE578" s="47"/>
      <c r="FF578" s="47"/>
      <c r="FG578" s="47"/>
      <c r="FH578" s="47"/>
      <c r="FI578" s="47"/>
      <c r="FJ578" s="47"/>
      <c r="FK578" s="47"/>
      <c r="FL578" s="47"/>
      <c r="FM578" s="47"/>
      <c r="FN578" s="47"/>
      <c r="FO578" s="47"/>
      <c r="FP578" s="47"/>
      <c r="FQ578" s="47"/>
      <c r="FR578" s="47"/>
      <c r="FS578" s="47"/>
      <c r="FT578" s="47"/>
      <c r="FU578" s="47"/>
      <c r="FV578" s="47"/>
      <c r="FW578" s="47"/>
      <c r="FX578" s="47"/>
      <c r="FY578" s="47"/>
      <c r="FZ578" s="47"/>
      <c r="GA578" s="47"/>
      <c r="GB578" s="47"/>
      <c r="GC578" s="47"/>
      <c r="GD578" s="47"/>
      <c r="GE578" s="47"/>
      <c r="GF578" s="47"/>
      <c r="GG578" s="47"/>
      <c r="GH578" s="47"/>
      <c r="GI578" s="47"/>
      <c r="GJ578" s="47"/>
      <c r="GK578" s="47"/>
      <c r="GL578" s="47"/>
      <c r="GM578" s="47"/>
      <c r="GN578" s="47"/>
      <c r="GO578" s="47"/>
      <c r="GP578" s="47"/>
      <c r="GQ578" s="47"/>
      <c r="GR578" s="47"/>
      <c r="GS578" s="47"/>
      <c r="GT578" s="47"/>
      <c r="GU578" s="47"/>
      <c r="GV578" s="47"/>
      <c r="GW578" s="47"/>
      <c r="GX578" s="47"/>
      <c r="GY578" s="47"/>
      <c r="GZ578" s="47"/>
      <c r="HA578" s="47"/>
      <c r="HB578" s="47"/>
      <c r="HC578" s="47"/>
      <c r="HD578" s="47"/>
      <c r="HE578" s="47"/>
      <c r="HF578" s="47"/>
      <c r="HG578" s="47"/>
      <c r="HH578" s="47"/>
      <c r="HI578" s="47"/>
      <c r="HJ578" s="47"/>
      <c r="HK578" s="47"/>
      <c r="HL578" s="47"/>
      <c r="HM578" s="47"/>
      <c r="HN578" s="47"/>
      <c r="HO578" s="47"/>
      <c r="HP578" s="47"/>
      <c r="HQ578" s="47"/>
      <c r="HR578" s="47"/>
      <c r="HS578" s="47"/>
      <c r="HT578" s="47"/>
      <c r="HU578" s="47"/>
      <c r="HV578" s="47"/>
      <c r="HW578" s="47"/>
      <c r="HX578" s="47"/>
      <c r="HY578" s="47"/>
      <c r="HZ578" s="47"/>
      <c r="IA578" s="47"/>
      <c r="IB578" s="47"/>
      <c r="IC578" s="47"/>
      <c r="ID578" s="47"/>
      <c r="IE578" s="47"/>
      <c r="IF578" s="47"/>
      <c r="IG578" s="47"/>
      <c r="IH578" s="47"/>
      <c r="II578" s="47"/>
      <c r="IJ578" s="47"/>
    </row>
    <row r="579" spans="1:244" s="6" customFormat="1" ht="11.85" customHeight="1" x14ac:dyDescent="0.2">
      <c r="A579" s="47" t="s">
        <v>226</v>
      </c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  <c r="AC579" s="47"/>
      <c r="AD579" s="47"/>
      <c r="AE579" s="47"/>
      <c r="AF579" s="47"/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  <c r="AX579" s="47"/>
      <c r="AY579" s="47"/>
      <c r="AZ579" s="47"/>
      <c r="BA579" s="47"/>
      <c r="BB579" s="47"/>
      <c r="BC579" s="47"/>
      <c r="BD579" s="47"/>
      <c r="BE579" s="47"/>
      <c r="BF579" s="47"/>
      <c r="BG579" s="47"/>
      <c r="BH579" s="47"/>
      <c r="BI579" s="47"/>
      <c r="BJ579" s="47"/>
      <c r="BK579" s="47"/>
      <c r="BL579" s="47"/>
      <c r="BM579" s="47"/>
      <c r="BN579" s="47"/>
      <c r="BO579" s="47"/>
      <c r="BP579" s="47"/>
      <c r="BQ579" s="47"/>
      <c r="BR579" s="47"/>
      <c r="BS579" s="47"/>
      <c r="BT579" s="47"/>
      <c r="BU579" s="47"/>
      <c r="BV579" s="47"/>
      <c r="BW579" s="47"/>
      <c r="BX579" s="47"/>
      <c r="BY579" s="47"/>
      <c r="BZ579" s="47"/>
      <c r="CA579" s="47"/>
      <c r="CB579" s="47"/>
      <c r="CC579" s="47"/>
      <c r="CD579" s="47"/>
      <c r="CE579" s="47"/>
      <c r="CF579" s="47"/>
      <c r="CG579" s="47"/>
      <c r="CH579" s="47"/>
      <c r="CI579" s="47"/>
      <c r="CJ579" s="47"/>
      <c r="CK579" s="47"/>
      <c r="CL579" s="47"/>
      <c r="CM579" s="47"/>
      <c r="CN579" s="47"/>
      <c r="CO579" s="47"/>
      <c r="CP579" s="47"/>
      <c r="CQ579" s="47"/>
      <c r="CR579" s="47"/>
      <c r="CS579" s="47"/>
      <c r="CT579" s="47"/>
      <c r="CU579" s="47"/>
      <c r="CV579" s="47"/>
      <c r="CW579" s="47"/>
      <c r="CX579" s="47"/>
      <c r="CY579" s="47"/>
      <c r="CZ579" s="47"/>
      <c r="DA579" s="47"/>
      <c r="DB579" s="47"/>
      <c r="DC579" s="47"/>
      <c r="DD579" s="47"/>
      <c r="DE579" s="47"/>
      <c r="DF579" s="47"/>
      <c r="DG579" s="47"/>
      <c r="DH579" s="47"/>
      <c r="DI579" s="47"/>
      <c r="DJ579" s="47"/>
      <c r="DK579" s="47"/>
      <c r="DL579" s="47"/>
      <c r="DM579" s="47"/>
      <c r="DN579" s="47"/>
      <c r="DO579" s="47"/>
      <c r="DP579" s="47"/>
      <c r="DQ579" s="47"/>
      <c r="DR579" s="47"/>
      <c r="DS579" s="47"/>
      <c r="DT579" s="47"/>
      <c r="DU579" s="47"/>
      <c r="DV579" s="47"/>
      <c r="DW579" s="47"/>
      <c r="DX579" s="47"/>
      <c r="DY579" s="47"/>
      <c r="DZ579" s="47"/>
      <c r="EA579" s="47"/>
      <c r="EB579" s="47"/>
      <c r="EC579" s="47"/>
      <c r="ED579" s="47"/>
      <c r="EE579" s="47"/>
      <c r="EF579" s="47"/>
      <c r="EG579" s="47"/>
      <c r="EH579" s="47"/>
      <c r="EI579" s="47"/>
      <c r="EJ579" s="47"/>
      <c r="EK579" s="47"/>
      <c r="EL579" s="47"/>
      <c r="EM579" s="47"/>
      <c r="EN579" s="47"/>
      <c r="EO579" s="47"/>
      <c r="EP579" s="47"/>
      <c r="EQ579" s="47"/>
      <c r="ER579" s="47"/>
      <c r="ES579" s="47"/>
      <c r="ET579" s="47"/>
      <c r="EU579" s="47"/>
      <c r="EV579" s="47"/>
      <c r="EW579" s="47"/>
      <c r="EX579" s="47"/>
      <c r="EY579" s="47"/>
      <c r="EZ579" s="47"/>
      <c r="FA579" s="47"/>
      <c r="FB579" s="47"/>
      <c r="FC579" s="47"/>
      <c r="FD579" s="47"/>
      <c r="FE579" s="47"/>
      <c r="FF579" s="47"/>
      <c r="FG579" s="47"/>
      <c r="FH579" s="47"/>
      <c r="FI579" s="47"/>
      <c r="FJ579" s="47"/>
      <c r="FK579" s="47"/>
      <c r="FL579" s="47"/>
      <c r="FM579" s="47"/>
      <c r="FN579" s="47"/>
      <c r="FO579" s="47"/>
      <c r="FP579" s="47"/>
      <c r="FQ579" s="47"/>
      <c r="FR579" s="47"/>
      <c r="FS579" s="47"/>
      <c r="FT579" s="47"/>
      <c r="FU579" s="47"/>
      <c r="FV579" s="47"/>
      <c r="FW579" s="47"/>
      <c r="FX579" s="47"/>
      <c r="FY579" s="47"/>
      <c r="FZ579" s="47"/>
      <c r="GA579" s="47"/>
      <c r="GB579" s="47"/>
      <c r="GC579" s="47"/>
      <c r="GD579" s="47"/>
      <c r="GE579" s="47"/>
      <c r="GF579" s="47"/>
      <c r="GG579" s="47"/>
      <c r="GH579" s="47"/>
      <c r="GI579" s="47"/>
      <c r="GJ579" s="47"/>
      <c r="GK579" s="47"/>
      <c r="GL579" s="47"/>
      <c r="GM579" s="47"/>
      <c r="GN579" s="47"/>
      <c r="GO579" s="47"/>
      <c r="GP579" s="47"/>
      <c r="GQ579" s="47"/>
      <c r="GR579" s="47"/>
      <c r="GS579" s="47"/>
      <c r="GT579" s="47"/>
      <c r="GU579" s="47"/>
      <c r="GV579" s="47"/>
      <c r="GW579" s="47"/>
      <c r="GX579" s="47"/>
      <c r="GY579" s="47"/>
      <c r="GZ579" s="47"/>
      <c r="HA579" s="47"/>
      <c r="HB579" s="47"/>
      <c r="HC579" s="47"/>
      <c r="HD579" s="47"/>
      <c r="HE579" s="47"/>
      <c r="HF579" s="47"/>
      <c r="HG579" s="47"/>
      <c r="HH579" s="47"/>
      <c r="HI579" s="47"/>
      <c r="HJ579" s="47"/>
      <c r="HK579" s="47"/>
      <c r="HL579" s="47"/>
      <c r="HM579" s="47"/>
      <c r="HN579" s="47"/>
      <c r="HO579" s="47"/>
      <c r="HP579" s="47"/>
      <c r="HQ579" s="47"/>
      <c r="HR579" s="47"/>
      <c r="HS579" s="47"/>
      <c r="HT579" s="47"/>
      <c r="HU579" s="47"/>
      <c r="HV579" s="47"/>
      <c r="HW579" s="47"/>
      <c r="HX579" s="47"/>
      <c r="HY579" s="47"/>
      <c r="HZ579" s="47"/>
      <c r="IA579" s="47"/>
      <c r="IB579" s="47"/>
      <c r="IC579" s="47"/>
      <c r="ID579" s="47"/>
      <c r="IE579" s="47"/>
      <c r="IF579" s="47"/>
      <c r="IG579" s="47"/>
      <c r="IH579" s="47"/>
      <c r="II579" s="47"/>
      <c r="IJ579" s="47"/>
    </row>
    <row r="580" spans="1:244" s="6" customFormat="1" ht="11.85" customHeight="1" x14ac:dyDescent="0.2">
      <c r="A580" s="55" t="s">
        <v>52</v>
      </c>
      <c r="B580" s="55"/>
      <c r="D580" s="7"/>
      <c r="E580" s="7"/>
      <c r="F580" s="7"/>
      <c r="G580" s="7"/>
      <c r="H580" s="7"/>
      <c r="I580" s="7"/>
    </row>
    <row r="581" spans="1:244" ht="11.85" customHeight="1" x14ac:dyDescent="0.2">
      <c r="A581" s="51" t="s">
        <v>337</v>
      </c>
      <c r="B581" s="51" t="s">
        <v>337</v>
      </c>
      <c r="C581" s="52" t="s">
        <v>122</v>
      </c>
      <c r="D581" s="2">
        <v>20381000</v>
      </c>
      <c r="E581" s="2">
        <v>-12199455</v>
      </c>
      <c r="F581" s="2">
        <f>SUM(D581:E581)</f>
        <v>8181545</v>
      </c>
      <c r="G581" s="2">
        <v>0</v>
      </c>
      <c r="H581" s="2"/>
      <c r="I581" s="4" t="s">
        <v>312</v>
      </c>
    </row>
    <row r="582" spans="1:244" ht="11.85" customHeight="1" x14ac:dyDescent="0.2">
      <c r="A582" s="51" t="s">
        <v>337</v>
      </c>
      <c r="B582" s="51"/>
      <c r="C582" s="52" t="s">
        <v>268</v>
      </c>
      <c r="D582" s="2">
        <v>300000</v>
      </c>
      <c r="E582" s="2"/>
      <c r="F582" s="2">
        <f t="shared" ref="F582:F583" si="92">SUM(D582:E582)</f>
        <v>300000</v>
      </c>
      <c r="G582" s="2">
        <v>0</v>
      </c>
      <c r="H582" s="2">
        <v>300000</v>
      </c>
      <c r="I582" s="4" t="s">
        <v>312</v>
      </c>
    </row>
    <row r="583" spans="1:244" ht="11.25" customHeight="1" x14ac:dyDescent="0.2">
      <c r="A583" s="51" t="s">
        <v>337</v>
      </c>
      <c r="B583" s="51"/>
      <c r="C583" s="52" t="s">
        <v>6</v>
      </c>
      <c r="D583" s="2">
        <v>3000000</v>
      </c>
      <c r="E583" s="2"/>
      <c r="F583" s="2">
        <f t="shared" si="92"/>
        <v>3000000</v>
      </c>
      <c r="G583" s="2">
        <v>0</v>
      </c>
      <c r="H583" s="2"/>
      <c r="I583" s="4" t="s">
        <v>312</v>
      </c>
    </row>
    <row r="584" spans="1:244" s="46" customFormat="1" ht="11.85" customHeight="1" x14ac:dyDescent="0.2">
      <c r="A584" s="61"/>
      <c r="B584" s="61"/>
      <c r="C584" s="62" t="s">
        <v>90</v>
      </c>
      <c r="D584" s="63">
        <f t="shared" ref="D584" si="93">SUM(D581:D583)</f>
        <v>23681000</v>
      </c>
      <c r="E584" s="63">
        <f t="shared" ref="E584:H584" si="94">SUM(E581:E583)</f>
        <v>-12199455</v>
      </c>
      <c r="F584" s="63">
        <f t="shared" si="94"/>
        <v>11481545</v>
      </c>
      <c r="G584" s="63">
        <f t="shared" si="94"/>
        <v>0</v>
      </c>
      <c r="H584" s="63">
        <f t="shared" si="94"/>
        <v>300000</v>
      </c>
      <c r="I584" s="64"/>
    </row>
    <row r="585" spans="1:244" s="46" customFormat="1" ht="11.85" customHeight="1" x14ac:dyDescent="0.2">
      <c r="A585" s="50"/>
      <c r="B585" s="50"/>
      <c r="D585" s="64"/>
      <c r="E585" s="64"/>
      <c r="F585" s="64"/>
      <c r="G585" s="64"/>
      <c r="H585" s="64"/>
      <c r="I585" s="64"/>
    </row>
    <row r="586" spans="1:244" s="46" customFormat="1" ht="11.85" customHeight="1" x14ac:dyDescent="0.2">
      <c r="A586" s="50"/>
      <c r="B586" s="50"/>
      <c r="D586" s="64"/>
      <c r="E586" s="64"/>
      <c r="F586" s="64"/>
      <c r="G586" s="64"/>
      <c r="H586" s="64"/>
      <c r="I586" s="64"/>
    </row>
    <row r="587" spans="1:244" s="6" customFormat="1" ht="11.85" customHeight="1" x14ac:dyDescent="0.2">
      <c r="A587" s="77" t="s">
        <v>233</v>
      </c>
      <c r="B587" s="77"/>
      <c r="C587" s="43"/>
      <c r="D587" s="7"/>
      <c r="E587" s="7"/>
      <c r="F587" s="7"/>
      <c r="G587" s="7"/>
      <c r="H587" s="7"/>
      <c r="I587" s="7"/>
    </row>
    <row r="588" spans="1:244" s="6" customFormat="1" ht="11.85" customHeight="1" x14ac:dyDescent="0.2">
      <c r="A588" s="47" t="s">
        <v>226</v>
      </c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  <c r="AC588" s="47"/>
      <c r="AD588" s="47"/>
      <c r="AE588" s="47"/>
      <c r="AF588" s="47"/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  <c r="AX588" s="47"/>
      <c r="AY588" s="47"/>
      <c r="AZ588" s="47"/>
      <c r="BA588" s="47"/>
      <c r="BB588" s="47"/>
      <c r="BC588" s="47"/>
      <c r="BD588" s="47"/>
      <c r="BE588" s="47"/>
      <c r="BF588" s="47"/>
      <c r="BG588" s="47"/>
      <c r="BH588" s="47"/>
      <c r="BI588" s="47"/>
      <c r="BJ588" s="47"/>
      <c r="BK588" s="47"/>
      <c r="BL588" s="47"/>
      <c r="BM588" s="47"/>
      <c r="BN588" s="47"/>
      <c r="BO588" s="47"/>
      <c r="BP588" s="47"/>
      <c r="BQ588" s="47"/>
      <c r="BR588" s="47"/>
      <c r="BS588" s="47"/>
      <c r="BT588" s="47"/>
      <c r="BU588" s="47"/>
      <c r="BV588" s="47"/>
      <c r="BW588" s="47"/>
      <c r="BX588" s="47"/>
      <c r="BY588" s="47"/>
      <c r="BZ588" s="47"/>
      <c r="CA588" s="47"/>
      <c r="CB588" s="47"/>
      <c r="CC588" s="47"/>
      <c r="CD588" s="47"/>
      <c r="CE588" s="47"/>
      <c r="CF588" s="47"/>
      <c r="CG588" s="47"/>
      <c r="CH588" s="47"/>
      <c r="CI588" s="47"/>
      <c r="CJ588" s="47"/>
      <c r="CK588" s="47"/>
      <c r="CL588" s="47"/>
      <c r="CM588" s="47"/>
      <c r="CN588" s="47"/>
      <c r="CO588" s="47"/>
      <c r="CP588" s="47"/>
      <c r="CQ588" s="47"/>
      <c r="CR588" s="47"/>
      <c r="CS588" s="47"/>
      <c r="CT588" s="47"/>
      <c r="CU588" s="47"/>
      <c r="CV588" s="47"/>
      <c r="CW588" s="47"/>
      <c r="CX588" s="47"/>
      <c r="CY588" s="47"/>
      <c r="CZ588" s="47"/>
      <c r="DA588" s="47"/>
      <c r="DB588" s="47"/>
      <c r="DC588" s="47"/>
      <c r="DD588" s="47"/>
      <c r="DE588" s="47"/>
      <c r="DF588" s="47"/>
      <c r="DG588" s="47"/>
      <c r="DH588" s="47"/>
      <c r="DI588" s="47"/>
      <c r="DJ588" s="47"/>
      <c r="DK588" s="47"/>
      <c r="DL588" s="47"/>
      <c r="DM588" s="47"/>
      <c r="DN588" s="47"/>
      <c r="DO588" s="47"/>
      <c r="DP588" s="47"/>
      <c r="DQ588" s="47"/>
      <c r="DR588" s="47"/>
      <c r="DS588" s="47"/>
      <c r="DT588" s="47"/>
      <c r="DU588" s="47"/>
      <c r="DV588" s="47"/>
      <c r="DW588" s="47"/>
      <c r="DX588" s="47"/>
      <c r="DY588" s="47"/>
      <c r="DZ588" s="47"/>
      <c r="EA588" s="47"/>
      <c r="EB588" s="47"/>
      <c r="EC588" s="47"/>
      <c r="ED588" s="47"/>
      <c r="EE588" s="47"/>
      <c r="EF588" s="47"/>
      <c r="EG588" s="47"/>
      <c r="EH588" s="47"/>
      <c r="EI588" s="47"/>
      <c r="EJ588" s="47"/>
      <c r="EK588" s="47"/>
      <c r="EL588" s="47"/>
      <c r="EM588" s="47"/>
      <c r="EN588" s="47"/>
      <c r="EO588" s="47"/>
      <c r="EP588" s="47"/>
      <c r="EQ588" s="47"/>
      <c r="ER588" s="47"/>
      <c r="ES588" s="47"/>
      <c r="ET588" s="47"/>
      <c r="EU588" s="47"/>
      <c r="EV588" s="47"/>
      <c r="EW588" s="47"/>
      <c r="EX588" s="47"/>
      <c r="EY588" s="47"/>
      <c r="EZ588" s="47"/>
      <c r="FA588" s="47"/>
      <c r="FB588" s="47"/>
      <c r="FC588" s="47"/>
      <c r="FD588" s="47"/>
      <c r="FE588" s="47"/>
      <c r="FF588" s="47"/>
      <c r="FG588" s="47"/>
      <c r="FH588" s="47"/>
      <c r="FI588" s="47"/>
      <c r="FJ588" s="47"/>
      <c r="FK588" s="47"/>
      <c r="FL588" s="47"/>
      <c r="FM588" s="47"/>
      <c r="FN588" s="47"/>
      <c r="FO588" s="47"/>
      <c r="FP588" s="47"/>
      <c r="FQ588" s="47"/>
      <c r="FR588" s="47"/>
      <c r="FS588" s="47"/>
      <c r="FT588" s="47"/>
      <c r="FU588" s="47"/>
      <c r="FV588" s="47"/>
      <c r="FW588" s="47"/>
      <c r="FX588" s="47"/>
      <c r="FY588" s="47"/>
      <c r="FZ588" s="47"/>
      <c r="GA588" s="47"/>
      <c r="GB588" s="47"/>
      <c r="GC588" s="47"/>
      <c r="GD588" s="47"/>
      <c r="GE588" s="47"/>
      <c r="GF588" s="47"/>
      <c r="GG588" s="47"/>
      <c r="GH588" s="47"/>
      <c r="GI588" s="47"/>
      <c r="GJ588" s="47"/>
      <c r="GK588" s="47"/>
      <c r="GL588" s="47"/>
      <c r="GM588" s="47"/>
      <c r="GN588" s="47"/>
      <c r="GO588" s="47"/>
      <c r="GP588" s="47"/>
      <c r="GQ588" s="47"/>
      <c r="GR588" s="47"/>
      <c r="GS588" s="47"/>
      <c r="GT588" s="47"/>
      <c r="GU588" s="47"/>
      <c r="GV588" s="47"/>
      <c r="GW588" s="47"/>
      <c r="GX588" s="47"/>
      <c r="GY588" s="47"/>
      <c r="GZ588" s="47"/>
      <c r="HA588" s="47"/>
      <c r="HB588" s="47"/>
      <c r="HC588" s="47"/>
      <c r="HD588" s="47"/>
      <c r="HE588" s="47"/>
      <c r="HF588" s="47"/>
      <c r="HG588" s="47"/>
      <c r="HH588" s="47"/>
      <c r="HI588" s="47"/>
      <c r="HJ588" s="47"/>
      <c r="HK588" s="47"/>
      <c r="HL588" s="47"/>
      <c r="HM588" s="47"/>
      <c r="HN588" s="47"/>
      <c r="HO588" s="47"/>
      <c r="HP588" s="47"/>
      <c r="HQ588" s="47"/>
      <c r="HR588" s="47"/>
      <c r="HS588" s="47"/>
      <c r="HT588" s="47"/>
      <c r="HU588" s="47"/>
      <c r="HV588" s="47"/>
      <c r="HW588" s="47"/>
      <c r="HX588" s="47"/>
      <c r="HY588" s="47"/>
      <c r="HZ588" s="47"/>
      <c r="IA588" s="47"/>
      <c r="IB588" s="47"/>
      <c r="IC588" s="47"/>
      <c r="ID588" s="47"/>
      <c r="IE588" s="47"/>
      <c r="IF588" s="47"/>
      <c r="IG588" s="47"/>
      <c r="IH588" s="47"/>
      <c r="II588" s="47"/>
      <c r="IJ588" s="47"/>
    </row>
    <row r="589" spans="1:244" s="6" customFormat="1" ht="11.85" customHeight="1" x14ac:dyDescent="0.2">
      <c r="A589" s="55" t="s">
        <v>52</v>
      </c>
      <c r="B589" s="55"/>
      <c r="D589" s="7"/>
      <c r="E589" s="7"/>
      <c r="F589" s="7"/>
      <c r="G589" s="7"/>
      <c r="H589" s="7"/>
      <c r="I589" s="7"/>
    </row>
    <row r="590" spans="1:244" ht="11.85" customHeight="1" x14ac:dyDescent="0.2">
      <c r="A590" s="51" t="s">
        <v>324</v>
      </c>
      <c r="B590" s="51" t="s">
        <v>324</v>
      </c>
      <c r="C590" s="52" t="s">
        <v>136</v>
      </c>
      <c r="D590" s="2">
        <v>30000</v>
      </c>
      <c r="E590" s="2"/>
      <c r="F590" s="2">
        <f>SUM(D590:E590)</f>
        <v>30000</v>
      </c>
      <c r="G590" s="2">
        <v>0</v>
      </c>
      <c r="H590" s="2">
        <v>50000</v>
      </c>
      <c r="I590" s="4" t="s">
        <v>311</v>
      </c>
    </row>
    <row r="591" spans="1:244" ht="12" customHeight="1" x14ac:dyDescent="0.2">
      <c r="A591" s="51" t="s">
        <v>324</v>
      </c>
      <c r="B591" s="51"/>
      <c r="C591" s="52" t="s">
        <v>137</v>
      </c>
      <c r="D591" s="2">
        <v>50000</v>
      </c>
      <c r="E591" s="2"/>
      <c r="F591" s="2">
        <f t="shared" ref="F591:F595" si="95">SUM(D591:E591)</f>
        <v>50000</v>
      </c>
      <c r="G591" s="2">
        <v>0</v>
      </c>
      <c r="H591" s="2">
        <v>50000</v>
      </c>
      <c r="I591" s="4" t="s">
        <v>311</v>
      </c>
    </row>
    <row r="592" spans="1:244" ht="12" customHeight="1" x14ac:dyDescent="0.2">
      <c r="A592" s="51" t="s">
        <v>217</v>
      </c>
      <c r="B592" s="51" t="s">
        <v>217</v>
      </c>
      <c r="C592" s="52" t="s">
        <v>92</v>
      </c>
      <c r="D592" s="2">
        <v>100000</v>
      </c>
      <c r="E592" s="2"/>
      <c r="F592" s="2">
        <f t="shared" si="95"/>
        <v>100000</v>
      </c>
      <c r="G592" s="2">
        <v>63013</v>
      </c>
      <c r="H592" s="2">
        <v>200000</v>
      </c>
      <c r="I592" s="4" t="s">
        <v>311</v>
      </c>
    </row>
    <row r="593" spans="1:9" ht="12" customHeight="1" x14ac:dyDescent="0.2">
      <c r="A593" s="51" t="s">
        <v>217</v>
      </c>
      <c r="B593" s="51"/>
      <c r="C593" s="52" t="s">
        <v>58</v>
      </c>
      <c r="D593" s="2">
        <v>260000</v>
      </c>
      <c r="E593" s="2"/>
      <c r="F593" s="2">
        <f t="shared" si="95"/>
        <v>260000</v>
      </c>
      <c r="G593" s="2">
        <v>200262</v>
      </c>
      <c r="H593" s="2">
        <v>800000</v>
      </c>
      <c r="I593" s="4" t="s">
        <v>311</v>
      </c>
    </row>
    <row r="594" spans="1:9" ht="12" customHeight="1" x14ac:dyDescent="0.2">
      <c r="A594" s="51" t="s">
        <v>220</v>
      </c>
      <c r="B594" s="51" t="s">
        <v>220</v>
      </c>
      <c r="C594" s="52" t="s">
        <v>120</v>
      </c>
      <c r="D594" s="2">
        <v>50000</v>
      </c>
      <c r="E594" s="2"/>
      <c r="F594" s="2">
        <f t="shared" si="95"/>
        <v>50000</v>
      </c>
      <c r="G594" s="2">
        <v>6000</v>
      </c>
      <c r="H594" s="2">
        <v>0</v>
      </c>
      <c r="I594" s="4" t="s">
        <v>311</v>
      </c>
    </row>
    <row r="595" spans="1:9" s="78" customFormat="1" ht="11.85" customHeight="1" x14ac:dyDescent="0.2">
      <c r="A595" s="60" t="s">
        <v>315</v>
      </c>
      <c r="B595" s="60" t="s">
        <v>315</v>
      </c>
      <c r="C595" s="5" t="s">
        <v>89</v>
      </c>
      <c r="D595" s="75">
        <v>133000</v>
      </c>
      <c r="E595" s="75"/>
      <c r="F595" s="2">
        <f t="shared" si="95"/>
        <v>133000</v>
      </c>
      <c r="G595" s="2">
        <v>71443</v>
      </c>
      <c r="H595" s="2">
        <v>297000</v>
      </c>
      <c r="I595" s="4" t="s">
        <v>311</v>
      </c>
    </row>
    <row r="596" spans="1:9" s="46" customFormat="1" ht="11.85" customHeight="1" x14ac:dyDescent="0.2">
      <c r="A596" s="61"/>
      <c r="B596" s="61"/>
      <c r="C596" s="62" t="s">
        <v>85</v>
      </c>
      <c r="D596" s="63">
        <f>SUM(D590:D595)</f>
        <v>623000</v>
      </c>
      <c r="E596" s="63">
        <f>SUM(E590:E595)</f>
        <v>0</v>
      </c>
      <c r="F596" s="63">
        <f>SUM(F590:F595)</f>
        <v>623000</v>
      </c>
      <c r="G596" s="63">
        <f t="shared" ref="G596:H596" si="96">SUM(G590:G595)</f>
        <v>340718</v>
      </c>
      <c r="H596" s="63">
        <f t="shared" si="96"/>
        <v>1397000</v>
      </c>
      <c r="I596" s="64"/>
    </row>
    <row r="597" spans="1:9" s="46" customFormat="1" ht="11.85" customHeight="1" x14ac:dyDescent="0.2">
      <c r="A597" s="50"/>
      <c r="B597" s="50"/>
      <c r="D597" s="64"/>
      <c r="E597" s="64"/>
      <c r="F597" s="64"/>
      <c r="G597" s="64"/>
      <c r="H597" s="64"/>
      <c r="I597" s="64"/>
    </row>
    <row r="598" spans="1:9" s="46" customFormat="1" ht="11.85" customHeight="1" x14ac:dyDescent="0.2">
      <c r="A598" s="50"/>
      <c r="B598" s="50"/>
      <c r="D598" s="64"/>
      <c r="E598" s="64"/>
      <c r="F598" s="64"/>
      <c r="G598" s="64"/>
      <c r="H598" s="64"/>
      <c r="I598" s="64"/>
    </row>
    <row r="599" spans="1:9" s="43" customFormat="1" x14ac:dyDescent="0.2">
      <c r="A599" s="47" t="s">
        <v>234</v>
      </c>
      <c r="B599" s="47"/>
      <c r="D599" s="49"/>
      <c r="E599" s="49"/>
      <c r="F599" s="49"/>
      <c r="G599" s="49"/>
      <c r="H599" s="49"/>
      <c r="I599" s="49"/>
    </row>
    <row r="600" spans="1:9" s="43" customFormat="1" x14ac:dyDescent="0.2">
      <c r="A600" s="47" t="s">
        <v>226</v>
      </c>
      <c r="B600" s="47"/>
      <c r="D600" s="49"/>
      <c r="E600" s="49"/>
      <c r="F600" s="49"/>
      <c r="G600" s="49"/>
      <c r="H600" s="49"/>
      <c r="I600" s="49"/>
    </row>
    <row r="601" spans="1:9" s="46" customFormat="1" x14ac:dyDescent="0.2">
      <c r="A601" s="50" t="s">
        <v>52</v>
      </c>
      <c r="B601" s="50"/>
      <c r="D601" s="64"/>
      <c r="E601" s="64"/>
      <c r="F601" s="64"/>
      <c r="G601" s="64"/>
      <c r="H601" s="64"/>
      <c r="I601" s="64"/>
    </row>
    <row r="602" spans="1:9" x14ac:dyDescent="0.2">
      <c r="A602" s="51" t="s">
        <v>319</v>
      </c>
      <c r="B602" s="51" t="s">
        <v>319</v>
      </c>
      <c r="C602" s="52" t="s">
        <v>82</v>
      </c>
      <c r="D602" s="2">
        <v>50000</v>
      </c>
      <c r="E602" s="2"/>
      <c r="F602" s="2">
        <f>SUM(D602:E602)</f>
        <v>50000</v>
      </c>
      <c r="G602" s="2">
        <v>0</v>
      </c>
      <c r="H602" s="2">
        <v>0</v>
      </c>
      <c r="I602" s="4" t="s">
        <v>312</v>
      </c>
    </row>
    <row r="603" spans="1:9" x14ac:dyDescent="0.2">
      <c r="A603" s="51" t="s">
        <v>324</v>
      </c>
      <c r="B603" s="51" t="s">
        <v>324</v>
      </c>
      <c r="C603" s="52" t="s">
        <v>657</v>
      </c>
      <c r="D603" s="2">
        <v>150000</v>
      </c>
      <c r="E603" s="2"/>
      <c r="F603" s="2">
        <f t="shared" ref="F603:F614" si="97">SUM(D603:E603)</f>
        <v>150000</v>
      </c>
      <c r="G603" s="2">
        <v>215213</v>
      </c>
      <c r="H603" s="2">
        <v>50000</v>
      </c>
      <c r="I603" s="4" t="s">
        <v>312</v>
      </c>
    </row>
    <row r="604" spans="1:9" x14ac:dyDescent="0.2">
      <c r="A604" s="51" t="s">
        <v>493</v>
      </c>
      <c r="B604" s="51" t="s">
        <v>221</v>
      </c>
      <c r="C604" s="52" t="s">
        <v>345</v>
      </c>
      <c r="D604" s="2">
        <v>25000</v>
      </c>
      <c r="E604" s="2"/>
      <c r="F604" s="2">
        <f t="shared" si="97"/>
        <v>25000</v>
      </c>
      <c r="G604" s="2">
        <v>0</v>
      </c>
      <c r="H604" s="2">
        <v>0</v>
      </c>
      <c r="I604" s="4" t="s">
        <v>312</v>
      </c>
    </row>
    <row r="605" spans="1:9" x14ac:dyDescent="0.2">
      <c r="A605" s="51" t="s">
        <v>213</v>
      </c>
      <c r="B605" s="51" t="s">
        <v>213</v>
      </c>
      <c r="C605" s="52" t="s">
        <v>78</v>
      </c>
      <c r="D605" s="2">
        <v>100000</v>
      </c>
      <c r="E605" s="2"/>
      <c r="F605" s="2">
        <f t="shared" si="97"/>
        <v>100000</v>
      </c>
      <c r="G605" s="2">
        <v>92800</v>
      </c>
      <c r="H605" s="2">
        <v>100000</v>
      </c>
      <c r="I605" s="4" t="s">
        <v>312</v>
      </c>
    </row>
    <row r="606" spans="1:9" x14ac:dyDescent="0.2">
      <c r="A606" s="51" t="s">
        <v>320</v>
      </c>
      <c r="B606" s="51" t="s">
        <v>320</v>
      </c>
      <c r="C606" s="52" t="s">
        <v>86</v>
      </c>
      <c r="D606" s="2">
        <v>10000</v>
      </c>
      <c r="E606" s="2"/>
      <c r="F606" s="2">
        <f t="shared" si="97"/>
        <v>10000</v>
      </c>
      <c r="G606" s="2">
        <v>2966</v>
      </c>
      <c r="H606" s="2">
        <v>10000</v>
      </c>
      <c r="I606" s="4" t="s">
        <v>312</v>
      </c>
    </row>
    <row r="607" spans="1:9" x14ac:dyDescent="0.2">
      <c r="A607" s="51" t="s">
        <v>495</v>
      </c>
      <c r="B607" s="51" t="s">
        <v>220</v>
      </c>
      <c r="C607" s="52" t="s">
        <v>644</v>
      </c>
      <c r="D607" s="2">
        <v>650000</v>
      </c>
      <c r="E607" s="2"/>
      <c r="F607" s="2">
        <f t="shared" si="97"/>
        <v>650000</v>
      </c>
      <c r="G607" s="2">
        <v>30000</v>
      </c>
      <c r="H607" s="2">
        <v>50000</v>
      </c>
      <c r="I607" s="4" t="s">
        <v>312</v>
      </c>
    </row>
    <row r="608" spans="1:9" x14ac:dyDescent="0.2">
      <c r="A608" s="51" t="s">
        <v>218</v>
      </c>
      <c r="B608" s="51" t="s">
        <v>218</v>
      </c>
      <c r="C608" s="52" t="s">
        <v>54</v>
      </c>
      <c r="D608" s="2">
        <v>50000</v>
      </c>
      <c r="E608" s="2"/>
      <c r="F608" s="2">
        <f t="shared" si="97"/>
        <v>50000</v>
      </c>
      <c r="G608" s="2">
        <v>60000</v>
      </c>
      <c r="H608" s="2">
        <v>80000</v>
      </c>
      <c r="I608" s="4" t="s">
        <v>312</v>
      </c>
    </row>
    <row r="609" spans="1:9" x14ac:dyDescent="0.2">
      <c r="A609" s="51" t="s">
        <v>218</v>
      </c>
      <c r="B609" s="51"/>
      <c r="C609" s="52" t="s">
        <v>201</v>
      </c>
      <c r="D609" s="2">
        <v>50000</v>
      </c>
      <c r="E609" s="2"/>
      <c r="F609" s="2">
        <f t="shared" si="97"/>
        <v>50000</v>
      </c>
      <c r="G609" s="2">
        <v>37795</v>
      </c>
      <c r="H609" s="2">
        <v>60000</v>
      </c>
      <c r="I609" s="4" t="s">
        <v>312</v>
      </c>
    </row>
    <row r="610" spans="1:9" x14ac:dyDescent="0.2">
      <c r="A610" s="51" t="s">
        <v>218</v>
      </c>
      <c r="B610" s="51"/>
      <c r="C610" s="52" t="s">
        <v>428</v>
      </c>
      <c r="D610" s="2">
        <v>75000</v>
      </c>
      <c r="E610" s="2"/>
      <c r="F610" s="2">
        <f t="shared" si="97"/>
        <v>75000</v>
      </c>
      <c r="G610" s="2">
        <v>39600</v>
      </c>
      <c r="H610" s="2">
        <v>45000</v>
      </c>
      <c r="I610" s="4" t="s">
        <v>312</v>
      </c>
    </row>
    <row r="611" spans="1:9" x14ac:dyDescent="0.2">
      <c r="A611" s="51" t="s">
        <v>218</v>
      </c>
      <c r="B611" s="51"/>
      <c r="C611" s="52" t="s">
        <v>279</v>
      </c>
      <c r="D611" s="2">
        <v>150000</v>
      </c>
      <c r="E611" s="2"/>
      <c r="F611" s="2">
        <f t="shared" si="97"/>
        <v>150000</v>
      </c>
      <c r="G611" s="2">
        <v>0</v>
      </c>
      <c r="H611" s="2">
        <v>0</v>
      </c>
      <c r="I611" s="4" t="s">
        <v>312</v>
      </c>
    </row>
    <row r="612" spans="1:9" x14ac:dyDescent="0.2">
      <c r="A612" s="51" t="s">
        <v>315</v>
      </c>
      <c r="B612" s="51" t="s">
        <v>315</v>
      </c>
      <c r="C612" s="52" t="s">
        <v>89</v>
      </c>
      <c r="D612" s="2">
        <v>354000</v>
      </c>
      <c r="E612" s="2"/>
      <c r="F612" s="2">
        <f t="shared" si="97"/>
        <v>354000</v>
      </c>
      <c r="G612" s="2">
        <v>134862</v>
      </c>
      <c r="H612" s="2">
        <v>107000</v>
      </c>
      <c r="I612" s="4" t="s">
        <v>312</v>
      </c>
    </row>
    <row r="613" spans="1:9" x14ac:dyDescent="0.2">
      <c r="A613" s="51" t="s">
        <v>456</v>
      </c>
      <c r="B613" s="51" t="s">
        <v>331</v>
      </c>
      <c r="C613" s="52" t="s">
        <v>296</v>
      </c>
      <c r="D613" s="2">
        <v>100000</v>
      </c>
      <c r="E613" s="2"/>
      <c r="F613" s="2">
        <f t="shared" si="97"/>
        <v>100000</v>
      </c>
      <c r="G613" s="2">
        <v>47900</v>
      </c>
      <c r="H613" s="2">
        <v>0</v>
      </c>
      <c r="I613" s="4" t="s">
        <v>312</v>
      </c>
    </row>
    <row r="614" spans="1:9" x14ac:dyDescent="0.2">
      <c r="A614" s="51" t="s">
        <v>457</v>
      </c>
      <c r="B614" s="51" t="s">
        <v>317</v>
      </c>
      <c r="C614" s="52" t="s">
        <v>430</v>
      </c>
      <c r="D614" s="2">
        <v>27000</v>
      </c>
      <c r="E614" s="2"/>
      <c r="F614" s="2">
        <f t="shared" si="97"/>
        <v>27000</v>
      </c>
      <c r="G614" s="2">
        <v>0</v>
      </c>
      <c r="H614" s="2">
        <v>0</v>
      </c>
      <c r="I614" s="4" t="s">
        <v>312</v>
      </c>
    </row>
    <row r="615" spans="1:9" s="46" customFormat="1" x14ac:dyDescent="0.2">
      <c r="A615" s="61"/>
      <c r="B615" s="61"/>
      <c r="C615" s="62" t="s">
        <v>53</v>
      </c>
      <c r="D615" s="63">
        <f>SUM(D602:D614)</f>
        <v>1791000</v>
      </c>
      <c r="E615" s="63">
        <f>SUM(E602:E612)</f>
        <v>0</v>
      </c>
      <c r="F615" s="63">
        <f>SUM(F602:F614)</f>
        <v>1791000</v>
      </c>
      <c r="G615" s="63">
        <f t="shared" ref="G615:H615" si="98">SUM(G602:G614)</f>
        <v>661136</v>
      </c>
      <c r="H615" s="63">
        <f t="shared" si="98"/>
        <v>502000</v>
      </c>
      <c r="I615" s="64"/>
    </row>
    <row r="616" spans="1:9" s="46" customFormat="1" x14ac:dyDescent="0.2">
      <c r="A616" s="50"/>
      <c r="B616" s="50"/>
      <c r="D616" s="64"/>
      <c r="E616" s="64"/>
      <c r="F616" s="64"/>
      <c r="G616" s="64"/>
      <c r="H616" s="64"/>
      <c r="I616" s="64"/>
    </row>
    <row r="617" spans="1:9" s="46" customFormat="1" x14ac:dyDescent="0.2">
      <c r="A617" s="50"/>
      <c r="B617" s="50"/>
      <c r="D617" s="64"/>
      <c r="E617" s="64"/>
      <c r="F617" s="64"/>
      <c r="G617" s="64"/>
      <c r="H617" s="64"/>
      <c r="I617" s="64"/>
    </row>
    <row r="618" spans="1:9" s="43" customFormat="1" x14ac:dyDescent="0.2">
      <c r="A618" s="47" t="s">
        <v>393</v>
      </c>
      <c r="B618" s="47"/>
      <c r="D618" s="49"/>
      <c r="E618" s="49"/>
      <c r="F618" s="49"/>
      <c r="G618" s="49"/>
      <c r="H618" s="49"/>
      <c r="I618" s="49"/>
    </row>
    <row r="619" spans="1:9" s="43" customFormat="1" x14ac:dyDescent="0.2">
      <c r="A619" s="47" t="s">
        <v>226</v>
      </c>
      <c r="B619" s="47"/>
      <c r="D619" s="49"/>
      <c r="E619" s="49"/>
      <c r="F619" s="49"/>
      <c r="G619" s="49"/>
      <c r="H619" s="49"/>
      <c r="I619" s="49"/>
    </row>
    <row r="620" spans="1:9" s="46" customFormat="1" x14ac:dyDescent="0.2">
      <c r="A620" s="50" t="s">
        <v>52</v>
      </c>
      <c r="B620" s="50"/>
      <c r="D620" s="64"/>
      <c r="E620" s="64"/>
      <c r="F620" s="64"/>
      <c r="G620" s="64"/>
      <c r="H620" s="64"/>
      <c r="I620" s="64"/>
    </row>
    <row r="621" spans="1:9" x14ac:dyDescent="0.2">
      <c r="A621" s="51" t="s">
        <v>364</v>
      </c>
      <c r="B621" s="51" t="s">
        <v>323</v>
      </c>
      <c r="C621" s="52" t="s">
        <v>138</v>
      </c>
      <c r="D621" s="2">
        <v>9000000</v>
      </c>
      <c r="E621" s="2"/>
      <c r="F621" s="2">
        <f>SUM(D621:E621)</f>
        <v>9000000</v>
      </c>
      <c r="G621" s="2">
        <v>9000000</v>
      </c>
      <c r="H621" s="2">
        <v>11000000</v>
      </c>
      <c r="I621" s="4" t="s">
        <v>312</v>
      </c>
    </row>
    <row r="622" spans="1:9" x14ac:dyDescent="0.2">
      <c r="A622" s="51" t="s">
        <v>323</v>
      </c>
      <c r="B622" s="51"/>
      <c r="C622" s="52" t="s">
        <v>511</v>
      </c>
      <c r="D622" s="2">
        <v>0</v>
      </c>
      <c r="E622" s="2">
        <v>1349000</v>
      </c>
      <c r="F622" s="2">
        <f>SUM(D622:E622)</f>
        <v>1349000</v>
      </c>
      <c r="G622" s="2">
        <v>1349000</v>
      </c>
      <c r="H622" s="2">
        <v>0</v>
      </c>
      <c r="I622" s="4" t="s">
        <v>312</v>
      </c>
    </row>
    <row r="623" spans="1:9" s="46" customFormat="1" x14ac:dyDescent="0.2">
      <c r="A623" s="61"/>
      <c r="B623" s="61"/>
      <c r="C623" s="62" t="s">
        <v>53</v>
      </c>
      <c r="D623" s="63">
        <f t="shared" ref="D623" si="99">SUM(D621:D622)</f>
        <v>9000000</v>
      </c>
      <c r="E623" s="63">
        <f t="shared" ref="E623:H623" si="100">SUM(E621:E622)</f>
        <v>1349000</v>
      </c>
      <c r="F623" s="63">
        <f t="shared" si="100"/>
        <v>10349000</v>
      </c>
      <c r="G623" s="63">
        <f t="shared" si="100"/>
        <v>10349000</v>
      </c>
      <c r="H623" s="63">
        <f t="shared" si="100"/>
        <v>11000000</v>
      </c>
      <c r="I623" s="64"/>
    </row>
    <row r="624" spans="1:9" s="46" customFormat="1" x14ac:dyDescent="0.2">
      <c r="A624" s="50"/>
      <c r="B624" s="50"/>
      <c r="D624" s="64"/>
      <c r="E624" s="64"/>
      <c r="F624" s="64"/>
      <c r="G624" s="64"/>
      <c r="H624" s="64"/>
      <c r="I624" s="64"/>
    </row>
    <row r="625" spans="1:9" s="46" customFormat="1" x14ac:dyDescent="0.2">
      <c r="A625" s="50"/>
      <c r="B625" s="50"/>
      <c r="D625" s="64"/>
      <c r="E625" s="64"/>
      <c r="F625" s="64"/>
      <c r="G625" s="64"/>
      <c r="H625" s="64"/>
      <c r="I625" s="64"/>
    </row>
    <row r="626" spans="1:9" s="43" customFormat="1" ht="30.75" customHeight="1" x14ac:dyDescent="0.2">
      <c r="A626" s="47"/>
      <c r="B626" s="47"/>
      <c r="D626" s="12" t="s">
        <v>554</v>
      </c>
      <c r="E626" s="12" t="s">
        <v>555</v>
      </c>
      <c r="F626" s="12" t="s">
        <v>556</v>
      </c>
      <c r="G626" s="12" t="s">
        <v>651</v>
      </c>
      <c r="H626" s="12" t="s">
        <v>652</v>
      </c>
      <c r="I626" s="48"/>
    </row>
    <row r="627" spans="1:9" s="43" customFormat="1" x14ac:dyDescent="0.2">
      <c r="A627" s="47" t="s">
        <v>234</v>
      </c>
      <c r="B627" s="47"/>
      <c r="D627" s="49"/>
      <c r="E627" s="49"/>
      <c r="F627" s="49"/>
      <c r="G627" s="49"/>
      <c r="H627" s="49"/>
      <c r="I627" s="49"/>
    </row>
    <row r="628" spans="1:9" s="43" customFormat="1" x14ac:dyDescent="0.2">
      <c r="A628" s="47" t="s">
        <v>226</v>
      </c>
      <c r="B628" s="47"/>
      <c r="D628" s="49"/>
      <c r="E628" s="49"/>
      <c r="F628" s="49"/>
      <c r="G628" s="49"/>
      <c r="H628" s="49"/>
      <c r="I628" s="49"/>
    </row>
    <row r="629" spans="1:9" s="46" customFormat="1" x14ac:dyDescent="0.2">
      <c r="A629" s="50" t="s">
        <v>50</v>
      </c>
      <c r="B629" s="50"/>
      <c r="D629" s="64"/>
      <c r="E629" s="64"/>
      <c r="F629" s="64"/>
      <c r="G629" s="64"/>
      <c r="H629" s="64"/>
      <c r="I629" s="64"/>
    </row>
    <row r="630" spans="1:9" x14ac:dyDescent="0.2">
      <c r="A630" s="51" t="s">
        <v>322</v>
      </c>
      <c r="B630" s="51" t="s">
        <v>322</v>
      </c>
      <c r="C630" s="52" t="s">
        <v>394</v>
      </c>
      <c r="D630" s="2">
        <v>0</v>
      </c>
      <c r="E630" s="2">
        <v>0</v>
      </c>
      <c r="F630" s="2">
        <f>SUM(D630:E630)</f>
        <v>0</v>
      </c>
      <c r="G630" s="2">
        <v>0</v>
      </c>
      <c r="H630" s="2"/>
      <c r="I630" s="4" t="s">
        <v>312</v>
      </c>
    </row>
    <row r="631" spans="1:9" s="46" customFormat="1" x14ac:dyDescent="0.2">
      <c r="A631" s="61"/>
      <c r="B631" s="61"/>
      <c r="C631" s="62" t="s">
        <v>51</v>
      </c>
      <c r="D631" s="63">
        <f t="shared" ref="D631" si="101">SUM(D630:D630)</f>
        <v>0</v>
      </c>
      <c r="E631" s="63">
        <f t="shared" ref="E631:H631" si="102">SUM(E630:E630)</f>
        <v>0</v>
      </c>
      <c r="F631" s="63">
        <f t="shared" si="102"/>
        <v>0</v>
      </c>
      <c r="G631" s="63">
        <f t="shared" si="102"/>
        <v>0</v>
      </c>
      <c r="H631" s="63">
        <f t="shared" si="102"/>
        <v>0</v>
      </c>
      <c r="I631" s="64"/>
    </row>
    <row r="632" spans="1:9" s="46" customFormat="1" x14ac:dyDescent="0.2">
      <c r="A632" s="50"/>
      <c r="B632" s="50"/>
      <c r="D632" s="64"/>
      <c r="E632" s="64"/>
      <c r="F632" s="64"/>
      <c r="G632" s="64"/>
      <c r="H632" s="64"/>
      <c r="I632" s="64"/>
    </row>
    <row r="633" spans="1:9" s="46" customFormat="1" x14ac:dyDescent="0.2">
      <c r="A633" s="50"/>
      <c r="B633" s="50"/>
      <c r="D633" s="64"/>
      <c r="E633" s="64"/>
      <c r="F633" s="64"/>
      <c r="G633" s="64"/>
      <c r="H633" s="64"/>
      <c r="I633" s="64"/>
    </row>
    <row r="634" spans="1:9" s="46" customFormat="1" x14ac:dyDescent="0.2">
      <c r="A634" s="50"/>
      <c r="B634" s="50"/>
      <c r="D634" s="64"/>
      <c r="E634" s="64"/>
      <c r="F634" s="64"/>
      <c r="G634" s="64"/>
      <c r="H634" s="64"/>
      <c r="I634" s="64"/>
    </row>
    <row r="635" spans="1:9" s="46" customFormat="1" x14ac:dyDescent="0.2">
      <c r="A635" s="50"/>
      <c r="B635" s="50"/>
      <c r="D635" s="64"/>
      <c r="E635" s="64"/>
      <c r="F635" s="64"/>
      <c r="G635" s="64"/>
      <c r="H635" s="64"/>
      <c r="I635" s="64"/>
    </row>
    <row r="636" spans="1:9" s="46" customFormat="1" x14ac:dyDescent="0.2">
      <c r="A636" s="50"/>
      <c r="B636" s="50"/>
      <c r="D636" s="64"/>
      <c r="E636" s="64"/>
      <c r="F636" s="64"/>
      <c r="G636" s="64"/>
      <c r="H636" s="64"/>
      <c r="I636" s="64"/>
    </row>
    <row r="637" spans="1:9" s="46" customFormat="1" x14ac:dyDescent="0.2">
      <c r="A637" s="50"/>
      <c r="B637" s="50"/>
      <c r="D637" s="64"/>
      <c r="E637" s="64"/>
      <c r="F637" s="64"/>
      <c r="G637" s="64"/>
      <c r="H637" s="64"/>
      <c r="I637" s="64"/>
    </row>
    <row r="638" spans="1:9" s="46" customFormat="1" x14ac:dyDescent="0.2">
      <c r="A638" s="50"/>
      <c r="B638" s="50"/>
      <c r="D638" s="64"/>
      <c r="E638" s="64"/>
      <c r="F638" s="64"/>
      <c r="G638" s="64"/>
      <c r="H638" s="64"/>
      <c r="I638" s="64"/>
    </row>
    <row r="639" spans="1:9" s="46" customFormat="1" x14ac:dyDescent="0.2">
      <c r="A639" s="50"/>
      <c r="B639" s="50"/>
      <c r="D639" s="64"/>
      <c r="E639" s="64"/>
      <c r="F639" s="64"/>
      <c r="G639" s="64"/>
      <c r="H639" s="64"/>
      <c r="I639" s="64"/>
    </row>
    <row r="640" spans="1:9" s="46" customFormat="1" ht="13.5" customHeight="1" x14ac:dyDescent="0.2">
      <c r="A640" s="56" t="s">
        <v>235</v>
      </c>
      <c r="B640" s="56"/>
      <c r="D640" s="64"/>
      <c r="E640" s="64"/>
      <c r="F640" s="64"/>
      <c r="G640" s="64"/>
      <c r="H640" s="64"/>
      <c r="I640" s="64"/>
    </row>
    <row r="641" spans="1:244" ht="12.45" customHeight="1" x14ac:dyDescent="0.2">
      <c r="A641" s="47" t="s">
        <v>226</v>
      </c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  <c r="AA641" s="47"/>
      <c r="AB641" s="47"/>
      <c r="AC641" s="47"/>
      <c r="AD641" s="47"/>
      <c r="AE641" s="47"/>
      <c r="AF641" s="47"/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  <c r="AX641" s="47"/>
      <c r="AY641" s="47"/>
      <c r="AZ641" s="47"/>
      <c r="BA641" s="47"/>
      <c r="BB641" s="47"/>
      <c r="BC641" s="47"/>
      <c r="BD641" s="47"/>
      <c r="BE641" s="47"/>
      <c r="BF641" s="47"/>
      <c r="BG641" s="47"/>
      <c r="BH641" s="47"/>
      <c r="BI641" s="47"/>
      <c r="BJ641" s="47"/>
      <c r="BK641" s="47"/>
      <c r="BL641" s="47"/>
      <c r="BM641" s="47"/>
      <c r="BN641" s="47"/>
      <c r="BO641" s="47"/>
      <c r="BP641" s="47"/>
      <c r="BQ641" s="47"/>
      <c r="BR641" s="47"/>
      <c r="BS641" s="47"/>
      <c r="BT641" s="47"/>
      <c r="BU641" s="47"/>
      <c r="BV641" s="47"/>
      <c r="BW641" s="47"/>
      <c r="BX641" s="47"/>
      <c r="BY641" s="47"/>
      <c r="BZ641" s="47"/>
      <c r="CA641" s="47"/>
      <c r="CB641" s="47"/>
      <c r="CC641" s="47"/>
      <c r="CD641" s="47"/>
      <c r="CE641" s="47"/>
      <c r="CF641" s="47"/>
      <c r="CG641" s="47"/>
      <c r="CH641" s="47"/>
      <c r="CI641" s="47"/>
      <c r="CJ641" s="47"/>
      <c r="CK641" s="47"/>
      <c r="CL641" s="47"/>
      <c r="CM641" s="47"/>
      <c r="CN641" s="47"/>
      <c r="CO641" s="47"/>
      <c r="CP641" s="47"/>
      <c r="CQ641" s="47"/>
      <c r="CR641" s="47"/>
      <c r="CS641" s="47"/>
      <c r="CT641" s="47"/>
      <c r="CU641" s="47"/>
      <c r="CV641" s="47"/>
      <c r="CW641" s="47"/>
      <c r="CX641" s="47"/>
      <c r="CY641" s="47"/>
      <c r="CZ641" s="47"/>
      <c r="DA641" s="47"/>
      <c r="DB641" s="47"/>
      <c r="DC641" s="47"/>
      <c r="DD641" s="47"/>
      <c r="DE641" s="47"/>
      <c r="DF641" s="47"/>
      <c r="DG641" s="47"/>
      <c r="DH641" s="47"/>
      <c r="DI641" s="47"/>
      <c r="DJ641" s="47"/>
      <c r="DK641" s="47"/>
      <c r="DL641" s="47"/>
      <c r="DM641" s="47"/>
      <c r="DN641" s="47"/>
      <c r="DO641" s="47"/>
      <c r="DP641" s="47"/>
      <c r="DQ641" s="47"/>
      <c r="DR641" s="47"/>
      <c r="DS641" s="47"/>
      <c r="DT641" s="47"/>
      <c r="DU641" s="47"/>
      <c r="DV641" s="47"/>
      <c r="DW641" s="47"/>
      <c r="DX641" s="47"/>
      <c r="DY641" s="47"/>
      <c r="DZ641" s="47"/>
      <c r="EA641" s="47"/>
      <c r="EB641" s="47"/>
      <c r="EC641" s="47"/>
      <c r="ED641" s="47"/>
      <c r="EE641" s="47"/>
      <c r="EF641" s="47"/>
      <c r="EG641" s="47"/>
      <c r="EH641" s="47"/>
      <c r="EI641" s="47"/>
      <c r="EJ641" s="47"/>
      <c r="EK641" s="47"/>
      <c r="EL641" s="47"/>
      <c r="EM641" s="47"/>
      <c r="EN641" s="47"/>
      <c r="EO641" s="47"/>
      <c r="EP641" s="47"/>
      <c r="EQ641" s="47"/>
      <c r="ER641" s="47"/>
      <c r="ES641" s="47"/>
      <c r="ET641" s="47"/>
      <c r="EU641" s="47"/>
      <c r="EV641" s="47"/>
      <c r="EW641" s="47"/>
      <c r="EX641" s="47"/>
      <c r="EY641" s="47"/>
      <c r="EZ641" s="47"/>
      <c r="FA641" s="47"/>
      <c r="FB641" s="47"/>
      <c r="FC641" s="47"/>
      <c r="FD641" s="47"/>
      <c r="FE641" s="47"/>
      <c r="FF641" s="47"/>
      <c r="FG641" s="47"/>
      <c r="FH641" s="47"/>
      <c r="FI641" s="47"/>
      <c r="FJ641" s="47"/>
      <c r="FK641" s="47"/>
      <c r="FL641" s="47"/>
      <c r="FM641" s="47"/>
      <c r="FN641" s="47"/>
      <c r="FO641" s="47"/>
      <c r="FP641" s="47"/>
      <c r="FQ641" s="47"/>
      <c r="FR641" s="47"/>
      <c r="FS641" s="47"/>
      <c r="FT641" s="47"/>
      <c r="FU641" s="47"/>
      <c r="FV641" s="47"/>
      <c r="FW641" s="47"/>
      <c r="FX641" s="47"/>
      <c r="FY641" s="47"/>
      <c r="FZ641" s="47"/>
      <c r="GA641" s="47"/>
      <c r="GB641" s="47"/>
      <c r="GC641" s="47"/>
      <c r="GD641" s="47"/>
      <c r="GE641" s="47"/>
      <c r="GF641" s="47"/>
      <c r="GG641" s="47"/>
      <c r="GH641" s="47"/>
      <c r="GI641" s="47"/>
      <c r="GJ641" s="47"/>
      <c r="GK641" s="47"/>
      <c r="GL641" s="47"/>
      <c r="GM641" s="47"/>
      <c r="GN641" s="47"/>
      <c r="GO641" s="47"/>
      <c r="GP641" s="47"/>
      <c r="GQ641" s="47"/>
      <c r="GR641" s="47"/>
      <c r="GS641" s="47"/>
      <c r="GT641" s="47"/>
      <c r="GU641" s="47"/>
      <c r="GV641" s="47"/>
      <c r="GW641" s="47"/>
      <c r="GX641" s="47"/>
      <c r="GY641" s="47"/>
      <c r="GZ641" s="47"/>
      <c r="HA641" s="47"/>
      <c r="HB641" s="47"/>
      <c r="HC641" s="47"/>
      <c r="HD641" s="47"/>
      <c r="HE641" s="47"/>
      <c r="HF641" s="47"/>
      <c r="HG641" s="47"/>
      <c r="HH641" s="47"/>
      <c r="HI641" s="47"/>
      <c r="HJ641" s="47"/>
      <c r="HK641" s="47"/>
      <c r="HL641" s="47"/>
      <c r="HM641" s="47"/>
      <c r="HN641" s="47"/>
      <c r="HO641" s="47"/>
      <c r="HP641" s="47"/>
      <c r="HQ641" s="47"/>
      <c r="HR641" s="47"/>
      <c r="HS641" s="47"/>
      <c r="HT641" s="47"/>
      <c r="HU641" s="47"/>
      <c r="HV641" s="47"/>
      <c r="HW641" s="47"/>
      <c r="HX641" s="47"/>
      <c r="HY641" s="47"/>
      <c r="HZ641" s="47"/>
      <c r="IA641" s="47"/>
      <c r="IB641" s="47"/>
      <c r="IC641" s="47"/>
      <c r="ID641" s="47"/>
      <c r="IE641" s="47"/>
      <c r="IF641" s="47"/>
      <c r="IG641" s="47"/>
      <c r="IH641" s="47"/>
      <c r="II641" s="47"/>
      <c r="IJ641" s="47"/>
    </row>
    <row r="642" spans="1:244" s="46" customFormat="1" x14ac:dyDescent="0.2">
      <c r="A642" s="50" t="s">
        <v>52</v>
      </c>
      <c r="B642" s="50"/>
      <c r="D642" s="64"/>
      <c r="E642" s="64"/>
      <c r="F642" s="64"/>
      <c r="G642" s="64"/>
      <c r="H642" s="64"/>
      <c r="I642" s="64"/>
    </row>
    <row r="643" spans="1:244" x14ac:dyDescent="0.2">
      <c r="A643" s="51" t="s">
        <v>217</v>
      </c>
      <c r="B643" s="51" t="s">
        <v>217</v>
      </c>
      <c r="C643" s="65" t="s">
        <v>204</v>
      </c>
      <c r="D643" s="2">
        <v>0</v>
      </c>
      <c r="E643" s="2"/>
      <c r="F643" s="2">
        <f t="shared" ref="F643:F645" si="103">SUM(D643:E643)</f>
        <v>0</v>
      </c>
      <c r="G643" s="2">
        <v>25594</v>
      </c>
      <c r="H643" s="2">
        <v>250000</v>
      </c>
      <c r="I643" s="4" t="s">
        <v>311</v>
      </c>
    </row>
    <row r="644" spans="1:244" x14ac:dyDescent="0.2">
      <c r="A644" s="51" t="s">
        <v>217</v>
      </c>
      <c r="B644" s="51"/>
      <c r="C644" s="65" t="s">
        <v>58</v>
      </c>
      <c r="D644" s="2">
        <v>0</v>
      </c>
      <c r="E644" s="2"/>
      <c r="F644" s="2">
        <f t="shared" si="103"/>
        <v>0</v>
      </c>
      <c r="G644" s="2">
        <v>37357</v>
      </c>
      <c r="H644" s="2">
        <v>300000</v>
      </c>
      <c r="I644" s="4" t="s">
        <v>311</v>
      </c>
    </row>
    <row r="645" spans="1:244" x14ac:dyDescent="0.2">
      <c r="A645" s="51" t="s">
        <v>217</v>
      </c>
      <c r="B645" s="51"/>
      <c r="C645" s="52" t="s">
        <v>119</v>
      </c>
      <c r="D645" s="2">
        <v>0</v>
      </c>
      <c r="E645" s="2"/>
      <c r="F645" s="2">
        <f t="shared" si="103"/>
        <v>0</v>
      </c>
      <c r="G645" s="2">
        <v>3912</v>
      </c>
      <c r="H645" s="2">
        <v>50000</v>
      </c>
      <c r="I645" s="4" t="s">
        <v>311</v>
      </c>
    </row>
    <row r="646" spans="1:244" x14ac:dyDescent="0.2">
      <c r="A646" s="51" t="s">
        <v>221</v>
      </c>
      <c r="B646" s="51" t="s">
        <v>221</v>
      </c>
      <c r="C646" s="52" t="s">
        <v>508</v>
      </c>
      <c r="D646" s="2">
        <v>120000</v>
      </c>
      <c r="E646" s="2"/>
      <c r="F646" s="2">
        <f t="shared" ref="F646:F650" si="104">SUM(D646:E646)</f>
        <v>120000</v>
      </c>
      <c r="G646" s="2">
        <v>130540</v>
      </c>
      <c r="H646" s="2">
        <v>150000</v>
      </c>
      <c r="I646" s="4" t="s">
        <v>311</v>
      </c>
    </row>
    <row r="647" spans="1:244" x14ac:dyDescent="0.2">
      <c r="A647" s="51" t="s">
        <v>220</v>
      </c>
      <c r="B647" s="51" t="s">
        <v>220</v>
      </c>
      <c r="C647" s="52" t="s">
        <v>120</v>
      </c>
      <c r="D647" s="2">
        <v>100000</v>
      </c>
      <c r="E647" s="2"/>
      <c r="F647" s="2">
        <f t="shared" si="104"/>
        <v>100000</v>
      </c>
      <c r="G647" s="2">
        <v>12500</v>
      </c>
      <c r="H647" s="2">
        <v>0</v>
      </c>
      <c r="I647" s="4" t="s">
        <v>311</v>
      </c>
    </row>
    <row r="648" spans="1:244" x14ac:dyDescent="0.2">
      <c r="A648" s="51" t="s">
        <v>218</v>
      </c>
      <c r="B648" s="51" t="s">
        <v>218</v>
      </c>
      <c r="C648" s="52" t="s">
        <v>192</v>
      </c>
      <c r="D648" s="2">
        <v>20000</v>
      </c>
      <c r="E648" s="2"/>
      <c r="F648" s="2">
        <f t="shared" si="104"/>
        <v>20000</v>
      </c>
      <c r="G648" s="2">
        <v>19000</v>
      </c>
      <c r="H648" s="2">
        <v>20000</v>
      </c>
      <c r="I648" s="4" t="s">
        <v>311</v>
      </c>
    </row>
    <row r="649" spans="1:244" x14ac:dyDescent="0.2">
      <c r="A649" s="51" t="s">
        <v>218</v>
      </c>
      <c r="B649" s="51"/>
      <c r="C649" s="52" t="s">
        <v>279</v>
      </c>
      <c r="D649" s="2">
        <v>30000</v>
      </c>
      <c r="E649" s="2"/>
      <c r="F649" s="2">
        <f t="shared" si="104"/>
        <v>30000</v>
      </c>
      <c r="G649" s="2">
        <v>17047</v>
      </c>
      <c r="H649" s="2">
        <v>30000</v>
      </c>
      <c r="I649" s="4" t="s">
        <v>311</v>
      </c>
    </row>
    <row r="650" spans="1:244" x14ac:dyDescent="0.2">
      <c r="A650" s="51" t="s">
        <v>315</v>
      </c>
      <c r="B650" s="51" t="s">
        <v>315</v>
      </c>
      <c r="C650" s="52" t="s">
        <v>89</v>
      </c>
      <c r="D650" s="2">
        <v>73000</v>
      </c>
      <c r="E650" s="2"/>
      <c r="F650" s="2">
        <f t="shared" si="104"/>
        <v>73000</v>
      </c>
      <c r="G650" s="2">
        <v>57901</v>
      </c>
      <c r="H650" s="2">
        <v>216000</v>
      </c>
      <c r="I650" s="4" t="s">
        <v>311</v>
      </c>
    </row>
    <row r="651" spans="1:244" s="46" customFormat="1" x14ac:dyDescent="0.2">
      <c r="A651" s="61"/>
      <c r="B651" s="61"/>
      <c r="C651" s="62" t="s">
        <v>53</v>
      </c>
      <c r="D651" s="63">
        <f>SUM(D643:D650)</f>
        <v>343000</v>
      </c>
      <c r="E651" s="63">
        <f t="shared" ref="E651:H651" si="105">SUM(E643:E650)</f>
        <v>0</v>
      </c>
      <c r="F651" s="63">
        <f t="shared" si="105"/>
        <v>343000</v>
      </c>
      <c r="G651" s="63">
        <f t="shared" si="105"/>
        <v>303851</v>
      </c>
      <c r="H651" s="63">
        <f t="shared" si="105"/>
        <v>1016000</v>
      </c>
      <c r="I651" s="64"/>
    </row>
    <row r="652" spans="1:244" s="46" customFormat="1" x14ac:dyDescent="0.2">
      <c r="A652" s="50"/>
      <c r="B652" s="50"/>
      <c r="D652" s="64"/>
      <c r="E652" s="64"/>
      <c r="F652" s="64"/>
      <c r="G652" s="64"/>
      <c r="H652" s="64"/>
      <c r="I652" s="64"/>
    </row>
    <row r="653" spans="1:244" s="46" customFormat="1" x14ac:dyDescent="0.2">
      <c r="A653" s="50"/>
      <c r="B653" s="50"/>
      <c r="D653" s="64"/>
      <c r="E653" s="64"/>
      <c r="F653" s="64"/>
      <c r="G653" s="64"/>
      <c r="H653" s="64"/>
      <c r="I653" s="64"/>
    </row>
    <row r="654" spans="1:244" s="46" customFormat="1" x14ac:dyDescent="0.2">
      <c r="A654" s="50"/>
      <c r="B654" s="50"/>
      <c r="D654" s="64"/>
      <c r="E654" s="64"/>
      <c r="F654" s="64"/>
      <c r="G654" s="64"/>
      <c r="H654" s="64"/>
      <c r="I654" s="64"/>
    </row>
    <row r="655" spans="1:244" s="43" customFormat="1" x14ac:dyDescent="0.2">
      <c r="A655" s="47" t="s">
        <v>236</v>
      </c>
      <c r="B655" s="47"/>
      <c r="C655" s="43" t="s">
        <v>291</v>
      </c>
      <c r="D655" s="49" t="s">
        <v>403</v>
      </c>
      <c r="E655" s="49" t="s">
        <v>403</v>
      </c>
      <c r="F655" s="49" t="s">
        <v>403</v>
      </c>
      <c r="G655" s="49"/>
      <c r="H655" s="49"/>
      <c r="I655" s="49"/>
    </row>
    <row r="656" spans="1:244" x14ac:dyDescent="0.2">
      <c r="A656" s="50" t="s">
        <v>52</v>
      </c>
      <c r="B656" s="50"/>
    </row>
    <row r="657" spans="1:9" x14ac:dyDescent="0.2">
      <c r="A657" s="51" t="s">
        <v>331</v>
      </c>
      <c r="B657" s="51" t="s">
        <v>331</v>
      </c>
      <c r="C657" s="52" t="s">
        <v>253</v>
      </c>
      <c r="D657" s="2">
        <v>100000</v>
      </c>
      <c r="E657" s="2"/>
      <c r="F657" s="2">
        <f>SUM(D657:E657)</f>
        <v>100000</v>
      </c>
      <c r="G657" s="2">
        <v>0</v>
      </c>
      <c r="H657" s="2">
        <v>0</v>
      </c>
      <c r="I657" s="79" t="s">
        <v>312</v>
      </c>
    </row>
    <row r="658" spans="1:9" x14ac:dyDescent="0.2">
      <c r="A658" s="51" t="s">
        <v>317</v>
      </c>
      <c r="B658" s="51" t="s">
        <v>317</v>
      </c>
      <c r="C658" s="52" t="s">
        <v>132</v>
      </c>
      <c r="D658" s="2">
        <v>27000</v>
      </c>
      <c r="E658" s="2"/>
      <c r="F658" s="2">
        <f t="shared" ref="F658:F677" si="106">SUM(D658:E658)</f>
        <v>27000</v>
      </c>
      <c r="G658" s="2">
        <v>0</v>
      </c>
      <c r="H658" s="2">
        <v>0</v>
      </c>
      <c r="I658" s="79" t="s">
        <v>312</v>
      </c>
    </row>
    <row r="659" spans="1:9" x14ac:dyDescent="0.2">
      <c r="A659" s="51" t="s">
        <v>211</v>
      </c>
      <c r="B659" s="51" t="s">
        <v>211</v>
      </c>
      <c r="C659" s="52" t="s">
        <v>76</v>
      </c>
      <c r="D659" s="2">
        <v>6553000</v>
      </c>
      <c r="E659" s="2"/>
      <c r="F659" s="2">
        <f t="shared" si="106"/>
        <v>6553000</v>
      </c>
      <c r="G659" s="2">
        <v>6552341</v>
      </c>
      <c r="H659" s="2">
        <v>3945000</v>
      </c>
      <c r="I659" s="80" t="s">
        <v>312</v>
      </c>
    </row>
    <row r="660" spans="1:9" x14ac:dyDescent="0.2">
      <c r="A660" s="51" t="s">
        <v>211</v>
      </c>
      <c r="B660" s="51"/>
      <c r="C660" s="52" t="s">
        <v>133</v>
      </c>
      <c r="D660" s="2">
        <v>202000</v>
      </c>
      <c r="E660" s="2"/>
      <c r="F660" s="2">
        <f t="shared" si="106"/>
        <v>202000</v>
      </c>
      <c r="G660" s="2">
        <v>201273</v>
      </c>
      <c r="H660" s="2">
        <v>117000</v>
      </c>
      <c r="I660" s="80" t="s">
        <v>312</v>
      </c>
    </row>
    <row r="661" spans="1:9" x14ac:dyDescent="0.2">
      <c r="A661" s="51" t="s">
        <v>211</v>
      </c>
      <c r="B661" s="51"/>
      <c r="C661" s="52" t="s">
        <v>202</v>
      </c>
      <c r="D661" s="2">
        <v>388000</v>
      </c>
      <c r="E661" s="2"/>
      <c r="F661" s="2">
        <f t="shared" si="106"/>
        <v>388000</v>
      </c>
      <c r="G661" s="2">
        <v>387784</v>
      </c>
      <c r="H661" s="2">
        <v>211000</v>
      </c>
      <c r="I661" s="80" t="s">
        <v>312</v>
      </c>
    </row>
    <row r="662" spans="1:9" x14ac:dyDescent="0.2">
      <c r="A662" s="51" t="s">
        <v>509</v>
      </c>
      <c r="B662" s="51" t="s">
        <v>509</v>
      </c>
      <c r="C662" s="52" t="s">
        <v>510</v>
      </c>
      <c r="D662" s="2">
        <v>0</v>
      </c>
      <c r="E662" s="2">
        <v>130000</v>
      </c>
      <c r="F662" s="2">
        <f t="shared" si="106"/>
        <v>130000</v>
      </c>
      <c r="G662" s="2">
        <v>130000</v>
      </c>
      <c r="H662" s="2">
        <v>0</v>
      </c>
      <c r="I662" s="80" t="s">
        <v>312</v>
      </c>
    </row>
    <row r="663" spans="1:9" x14ac:dyDescent="0.2">
      <c r="A663" s="51" t="s">
        <v>270</v>
      </c>
      <c r="B663" s="51" t="s">
        <v>270</v>
      </c>
      <c r="C663" s="52" t="s">
        <v>309</v>
      </c>
      <c r="D663" s="2">
        <v>130000</v>
      </c>
      <c r="E663" s="2"/>
      <c r="F663" s="2">
        <f t="shared" si="106"/>
        <v>130000</v>
      </c>
      <c r="G663" s="2">
        <v>129600</v>
      </c>
      <c r="H663" s="2">
        <v>66000</v>
      </c>
      <c r="I663" s="80" t="s">
        <v>312</v>
      </c>
    </row>
    <row r="664" spans="1:9" x14ac:dyDescent="0.2">
      <c r="A664" s="51" t="s">
        <v>338</v>
      </c>
      <c r="B664" s="51" t="s">
        <v>338</v>
      </c>
      <c r="C664" s="52" t="s">
        <v>167</v>
      </c>
      <c r="D664" s="2">
        <v>20000</v>
      </c>
      <c r="E664" s="2"/>
      <c r="F664" s="2">
        <f t="shared" si="106"/>
        <v>20000</v>
      </c>
      <c r="G664" s="2">
        <v>0</v>
      </c>
      <c r="H664" s="2">
        <v>0</v>
      </c>
      <c r="I664" s="80" t="s">
        <v>312</v>
      </c>
    </row>
    <row r="665" spans="1:9" x14ac:dyDescent="0.2">
      <c r="A665" s="51" t="s">
        <v>339</v>
      </c>
      <c r="B665" s="51" t="s">
        <v>339</v>
      </c>
      <c r="C665" s="52" t="s">
        <v>354</v>
      </c>
      <c r="D665" s="2">
        <v>0</v>
      </c>
      <c r="E665" s="2"/>
      <c r="F665" s="2">
        <f t="shared" si="106"/>
        <v>0</v>
      </c>
      <c r="G665" s="2">
        <v>3186</v>
      </c>
      <c r="H665" s="2">
        <v>0</v>
      </c>
      <c r="I665" s="80" t="s">
        <v>312</v>
      </c>
    </row>
    <row r="666" spans="1:9" ht="11.25" customHeight="1" x14ac:dyDescent="0.2">
      <c r="A666" s="51" t="s">
        <v>516</v>
      </c>
      <c r="B666" s="51" t="s">
        <v>516</v>
      </c>
      <c r="C666" s="72" t="s">
        <v>84</v>
      </c>
      <c r="D666" s="2">
        <v>350000</v>
      </c>
      <c r="E666" s="2"/>
      <c r="F666" s="2">
        <f t="shared" si="106"/>
        <v>350000</v>
      </c>
      <c r="G666" s="2">
        <v>350000</v>
      </c>
      <c r="H666" s="2">
        <v>210000</v>
      </c>
      <c r="I666" s="80" t="s">
        <v>312</v>
      </c>
    </row>
    <row r="667" spans="1:9" x14ac:dyDescent="0.2">
      <c r="A667" s="51" t="s">
        <v>212</v>
      </c>
      <c r="B667" s="51" t="s">
        <v>212</v>
      </c>
      <c r="C667" s="52" t="s">
        <v>95</v>
      </c>
      <c r="D667" s="2">
        <v>964000</v>
      </c>
      <c r="E667" s="2"/>
      <c r="F667" s="2">
        <f t="shared" si="106"/>
        <v>964000</v>
      </c>
      <c r="G667" s="2">
        <v>979983</v>
      </c>
      <c r="H667" s="2">
        <v>570000</v>
      </c>
      <c r="I667" s="80" t="s">
        <v>312</v>
      </c>
    </row>
    <row r="668" spans="1:9" x14ac:dyDescent="0.2">
      <c r="A668" s="51" t="s">
        <v>269</v>
      </c>
      <c r="B668" s="51"/>
      <c r="C668" s="52" t="s">
        <v>80</v>
      </c>
      <c r="D668" s="2">
        <v>24000</v>
      </c>
      <c r="E668" s="2"/>
      <c r="F668" s="2">
        <f t="shared" si="106"/>
        <v>24000</v>
      </c>
      <c r="G668" s="2">
        <v>23527</v>
      </c>
      <c r="H668" s="2">
        <v>15000</v>
      </c>
      <c r="I668" s="80" t="s">
        <v>312</v>
      </c>
    </row>
    <row r="669" spans="1:9" x14ac:dyDescent="0.2">
      <c r="A669" s="51" t="s">
        <v>222</v>
      </c>
      <c r="B669" s="51" t="s">
        <v>222</v>
      </c>
      <c r="C669" s="52" t="s">
        <v>88</v>
      </c>
      <c r="D669" s="2">
        <v>25000</v>
      </c>
      <c r="E669" s="2"/>
      <c r="F669" s="2">
        <f t="shared" si="106"/>
        <v>25000</v>
      </c>
      <c r="G669" s="2">
        <v>21783</v>
      </c>
      <c r="H669" s="2">
        <v>12000</v>
      </c>
      <c r="I669" s="80" t="s">
        <v>312</v>
      </c>
    </row>
    <row r="670" spans="1:9" x14ac:dyDescent="0.2">
      <c r="A670" s="51" t="s">
        <v>222</v>
      </c>
      <c r="B670" s="51"/>
      <c r="C670" s="52" t="s">
        <v>246</v>
      </c>
      <c r="D670" s="2">
        <v>60000</v>
      </c>
      <c r="E670" s="2"/>
      <c r="F670" s="2">
        <f t="shared" si="106"/>
        <v>60000</v>
      </c>
      <c r="G670" s="2">
        <v>6968</v>
      </c>
      <c r="H670" s="2">
        <v>20000</v>
      </c>
      <c r="I670" s="80" t="s">
        <v>312</v>
      </c>
    </row>
    <row r="671" spans="1:9" x14ac:dyDescent="0.2">
      <c r="A671" s="51" t="s">
        <v>222</v>
      </c>
      <c r="B671" s="51"/>
      <c r="C671" s="52" t="s">
        <v>77</v>
      </c>
      <c r="D671" s="2">
        <v>20000</v>
      </c>
      <c r="E671" s="2"/>
      <c r="F671" s="2">
        <f t="shared" si="106"/>
        <v>20000</v>
      </c>
      <c r="G671" s="2">
        <v>0</v>
      </c>
      <c r="H671" s="2">
        <v>0</v>
      </c>
      <c r="I671" s="80" t="s">
        <v>312</v>
      </c>
    </row>
    <row r="672" spans="1:9" x14ac:dyDescent="0.2">
      <c r="A672" s="51" t="s">
        <v>324</v>
      </c>
      <c r="B672" s="51" t="s">
        <v>324</v>
      </c>
      <c r="C672" s="52" t="s">
        <v>57</v>
      </c>
      <c r="D672" s="2">
        <v>80000</v>
      </c>
      <c r="E672" s="2"/>
      <c r="F672" s="2">
        <f t="shared" si="106"/>
        <v>80000</v>
      </c>
      <c r="G672" s="2">
        <v>18848</v>
      </c>
      <c r="H672" s="2">
        <v>40000</v>
      </c>
      <c r="I672" s="80" t="s">
        <v>312</v>
      </c>
    </row>
    <row r="673" spans="1:9" x14ac:dyDescent="0.2">
      <c r="A673" s="51" t="s">
        <v>324</v>
      </c>
      <c r="B673" s="51"/>
      <c r="C673" s="52" t="s">
        <v>81</v>
      </c>
      <c r="D673" s="2">
        <v>30000</v>
      </c>
      <c r="E673" s="2"/>
      <c r="F673" s="2">
        <f t="shared" si="106"/>
        <v>30000</v>
      </c>
      <c r="G673" s="2">
        <v>0</v>
      </c>
      <c r="H673" s="2">
        <v>0</v>
      </c>
      <c r="I673" s="80" t="s">
        <v>312</v>
      </c>
    </row>
    <row r="674" spans="1:9" x14ac:dyDescent="0.2">
      <c r="A674" s="51" t="s">
        <v>324</v>
      </c>
      <c r="B674" s="51"/>
      <c r="C674" s="52" t="s">
        <v>87</v>
      </c>
      <c r="D674" s="2">
        <v>20000</v>
      </c>
      <c r="E674" s="2"/>
      <c r="F674" s="2">
        <f t="shared" si="106"/>
        <v>20000</v>
      </c>
      <c r="G674" s="2">
        <v>0</v>
      </c>
      <c r="H674" s="2">
        <v>10000</v>
      </c>
      <c r="I674" s="80" t="s">
        <v>312</v>
      </c>
    </row>
    <row r="675" spans="1:9" x14ac:dyDescent="0.2">
      <c r="A675" s="51" t="s">
        <v>324</v>
      </c>
      <c r="B675" s="51"/>
      <c r="C675" s="52" t="s">
        <v>65</v>
      </c>
      <c r="D675" s="2">
        <v>20000</v>
      </c>
      <c r="E675" s="2"/>
      <c r="F675" s="2">
        <f t="shared" si="106"/>
        <v>20000</v>
      </c>
      <c r="G675" s="2">
        <v>6220</v>
      </c>
      <c r="H675" s="2">
        <v>10000</v>
      </c>
      <c r="I675" s="79" t="s">
        <v>312</v>
      </c>
    </row>
    <row r="676" spans="1:9" x14ac:dyDescent="0.2">
      <c r="A676" s="51" t="s">
        <v>221</v>
      </c>
      <c r="B676" s="51" t="s">
        <v>221</v>
      </c>
      <c r="C676" s="52" t="s">
        <v>79</v>
      </c>
      <c r="D676" s="2">
        <v>120000</v>
      </c>
      <c r="E676" s="2"/>
      <c r="F676" s="2">
        <f t="shared" si="106"/>
        <v>120000</v>
      </c>
      <c r="G676" s="2">
        <v>103582</v>
      </c>
      <c r="H676" s="2">
        <v>60000</v>
      </c>
      <c r="I676" s="80" t="s">
        <v>312</v>
      </c>
    </row>
    <row r="677" spans="1:9" x14ac:dyDescent="0.2">
      <c r="A677" s="51" t="s">
        <v>221</v>
      </c>
      <c r="B677" s="51"/>
      <c r="C677" s="52" t="s">
        <v>118</v>
      </c>
      <c r="D677" s="2">
        <v>120000</v>
      </c>
      <c r="E677" s="2"/>
      <c r="F677" s="2">
        <f t="shared" si="106"/>
        <v>120000</v>
      </c>
      <c r="G677" s="2">
        <v>86615</v>
      </c>
      <c r="H677" s="2">
        <v>60000</v>
      </c>
      <c r="I677" s="80" t="s">
        <v>312</v>
      </c>
    </row>
    <row r="678" spans="1:9" x14ac:dyDescent="0.2">
      <c r="A678" s="51" t="s">
        <v>213</v>
      </c>
      <c r="B678" s="51" t="s">
        <v>213</v>
      </c>
      <c r="C678" s="52" t="s">
        <v>78</v>
      </c>
      <c r="D678" s="2">
        <v>100000</v>
      </c>
      <c r="E678" s="2"/>
      <c r="F678" s="2">
        <f t="shared" ref="F678:F683" si="107">SUM(D678:E678)</f>
        <v>100000</v>
      </c>
      <c r="G678" s="2">
        <v>100200</v>
      </c>
      <c r="H678" s="2">
        <v>50000</v>
      </c>
      <c r="I678" s="80" t="s">
        <v>312</v>
      </c>
    </row>
    <row r="679" spans="1:9" x14ac:dyDescent="0.2">
      <c r="A679" s="51" t="s">
        <v>217</v>
      </c>
      <c r="B679" s="51" t="s">
        <v>217</v>
      </c>
      <c r="C679" s="52" t="s">
        <v>92</v>
      </c>
      <c r="D679" s="2">
        <v>120000</v>
      </c>
      <c r="E679" s="2"/>
      <c r="F679" s="2">
        <f t="shared" si="107"/>
        <v>120000</v>
      </c>
      <c r="G679" s="2">
        <v>102710</v>
      </c>
      <c r="H679" s="2">
        <v>350000</v>
      </c>
      <c r="I679" s="80" t="s">
        <v>312</v>
      </c>
    </row>
    <row r="680" spans="1:9" x14ac:dyDescent="0.2">
      <c r="A680" s="51" t="s">
        <v>217</v>
      </c>
      <c r="B680" s="51"/>
      <c r="C680" s="52" t="s">
        <v>58</v>
      </c>
      <c r="D680" s="2">
        <v>100000</v>
      </c>
      <c r="E680" s="2"/>
      <c r="F680" s="2">
        <f t="shared" si="107"/>
        <v>100000</v>
      </c>
      <c r="G680" s="2">
        <v>73713</v>
      </c>
      <c r="H680" s="2">
        <v>400000</v>
      </c>
      <c r="I680" s="80" t="s">
        <v>312</v>
      </c>
    </row>
    <row r="681" spans="1:9" x14ac:dyDescent="0.2">
      <c r="A681" s="51" t="s">
        <v>217</v>
      </c>
      <c r="B681" s="51"/>
      <c r="C681" s="52" t="s">
        <v>119</v>
      </c>
      <c r="D681" s="2">
        <v>10000</v>
      </c>
      <c r="E681" s="2"/>
      <c r="F681" s="2">
        <f t="shared" si="107"/>
        <v>10000</v>
      </c>
      <c r="G681" s="2">
        <v>13812</v>
      </c>
      <c r="H681" s="2">
        <v>20000</v>
      </c>
      <c r="I681" s="80" t="s">
        <v>312</v>
      </c>
    </row>
    <row r="682" spans="1:9" x14ac:dyDescent="0.2">
      <c r="A682" s="51" t="s">
        <v>320</v>
      </c>
      <c r="B682" s="51" t="s">
        <v>320</v>
      </c>
      <c r="C682" s="52" t="s">
        <v>82</v>
      </c>
      <c r="D682" s="2">
        <v>20000</v>
      </c>
      <c r="E682" s="2"/>
      <c r="F682" s="2">
        <f t="shared" si="107"/>
        <v>20000</v>
      </c>
      <c r="G682" s="2">
        <v>0</v>
      </c>
      <c r="H682" s="2">
        <v>0</v>
      </c>
      <c r="I682" s="80" t="s">
        <v>312</v>
      </c>
    </row>
    <row r="683" spans="1:9" x14ac:dyDescent="0.2">
      <c r="A683" s="51" t="s">
        <v>220</v>
      </c>
      <c r="B683" s="51" t="s">
        <v>220</v>
      </c>
      <c r="C683" s="52" t="s">
        <v>120</v>
      </c>
      <c r="D683" s="2">
        <v>80000</v>
      </c>
      <c r="E683" s="2"/>
      <c r="F683" s="2">
        <f t="shared" si="107"/>
        <v>80000</v>
      </c>
      <c r="G683" s="2">
        <v>0</v>
      </c>
      <c r="H683" s="2">
        <v>0</v>
      </c>
      <c r="I683" s="80" t="s">
        <v>312</v>
      </c>
    </row>
    <row r="684" spans="1:9" x14ac:dyDescent="0.2">
      <c r="A684" s="51" t="s">
        <v>218</v>
      </c>
      <c r="B684" s="51" t="s">
        <v>218</v>
      </c>
      <c r="C684" s="52" t="s">
        <v>60</v>
      </c>
      <c r="D684" s="2">
        <v>10000</v>
      </c>
      <c r="E684" s="2"/>
      <c r="F684" s="2">
        <f>SUM(D684:E684)</f>
        <v>10000</v>
      </c>
      <c r="G684" s="2">
        <v>0</v>
      </c>
      <c r="H684" s="2">
        <v>0</v>
      </c>
      <c r="I684" s="80" t="s">
        <v>312</v>
      </c>
    </row>
    <row r="685" spans="1:9" x14ac:dyDescent="0.2">
      <c r="A685" s="51" t="s">
        <v>218</v>
      </c>
      <c r="B685" s="51"/>
      <c r="C685" s="52" t="s">
        <v>54</v>
      </c>
      <c r="D685" s="2">
        <v>10000</v>
      </c>
      <c r="E685" s="2"/>
      <c r="F685" s="2">
        <f t="shared" ref="F685:F692" si="108">SUM(D685:E685)</f>
        <v>10000</v>
      </c>
      <c r="G685" s="2">
        <v>0</v>
      </c>
      <c r="H685" s="2">
        <v>0</v>
      </c>
      <c r="I685" s="80" t="s">
        <v>312</v>
      </c>
    </row>
    <row r="686" spans="1:9" x14ac:dyDescent="0.2">
      <c r="A686" s="51" t="s">
        <v>218</v>
      </c>
      <c r="B686" s="51"/>
      <c r="C686" s="52" t="s">
        <v>112</v>
      </c>
      <c r="D686" s="2">
        <v>10000</v>
      </c>
      <c r="E686" s="2"/>
      <c r="F686" s="2">
        <f t="shared" si="108"/>
        <v>10000</v>
      </c>
      <c r="G686" s="2">
        <v>0</v>
      </c>
      <c r="H686" s="2">
        <v>0</v>
      </c>
      <c r="I686" s="80" t="s">
        <v>312</v>
      </c>
    </row>
    <row r="687" spans="1:9" x14ac:dyDescent="0.2">
      <c r="A687" s="51" t="s">
        <v>218</v>
      </c>
      <c r="B687" s="51"/>
      <c r="C687" s="52" t="s">
        <v>134</v>
      </c>
      <c r="D687" s="2">
        <v>50000</v>
      </c>
      <c r="E687" s="2"/>
      <c r="F687" s="2">
        <f t="shared" si="108"/>
        <v>50000</v>
      </c>
      <c r="G687" s="2">
        <v>0</v>
      </c>
      <c r="H687" s="2">
        <v>0</v>
      </c>
      <c r="I687" s="80" t="s">
        <v>312</v>
      </c>
    </row>
    <row r="688" spans="1:9" x14ac:dyDescent="0.2">
      <c r="A688" s="51" t="s">
        <v>218</v>
      </c>
      <c r="B688" s="51"/>
      <c r="C688" s="52" t="s">
        <v>116</v>
      </c>
      <c r="D688" s="2">
        <v>20000</v>
      </c>
      <c r="E688" s="2"/>
      <c r="F688" s="2">
        <f t="shared" si="108"/>
        <v>20000</v>
      </c>
      <c r="G688" s="2">
        <v>0</v>
      </c>
      <c r="H688" s="2">
        <v>0</v>
      </c>
      <c r="I688" s="80" t="s">
        <v>312</v>
      </c>
    </row>
    <row r="689" spans="1:9" x14ac:dyDescent="0.2">
      <c r="A689" s="51" t="s">
        <v>218</v>
      </c>
      <c r="B689" s="51"/>
      <c r="C689" s="52" t="s">
        <v>135</v>
      </c>
      <c r="D689" s="2">
        <v>20000</v>
      </c>
      <c r="E689" s="2"/>
      <c r="F689" s="2">
        <f t="shared" si="108"/>
        <v>20000</v>
      </c>
      <c r="G689" s="2">
        <v>10100</v>
      </c>
      <c r="H689" s="2">
        <v>10000</v>
      </c>
      <c r="I689" s="80" t="s">
        <v>312</v>
      </c>
    </row>
    <row r="690" spans="1:9" x14ac:dyDescent="0.2">
      <c r="A690" s="51" t="s">
        <v>218</v>
      </c>
      <c r="B690" s="51"/>
      <c r="C690" s="52" t="s">
        <v>624</v>
      </c>
      <c r="D690" s="2">
        <v>0</v>
      </c>
      <c r="E690" s="2"/>
      <c r="F690" s="2">
        <f t="shared" si="108"/>
        <v>0</v>
      </c>
      <c r="G690" s="2">
        <v>10000</v>
      </c>
      <c r="H690" s="2">
        <v>0</v>
      </c>
      <c r="I690" s="80" t="s">
        <v>312</v>
      </c>
    </row>
    <row r="691" spans="1:9" x14ac:dyDescent="0.2">
      <c r="A691" s="51" t="s">
        <v>214</v>
      </c>
      <c r="B691" s="51" t="s">
        <v>214</v>
      </c>
      <c r="C691" s="52" t="s">
        <v>61</v>
      </c>
      <c r="D691" s="2">
        <v>100000</v>
      </c>
      <c r="E691" s="2"/>
      <c r="F691" s="2">
        <f t="shared" si="108"/>
        <v>100000</v>
      </c>
      <c r="G691" s="2">
        <v>35184</v>
      </c>
      <c r="H691" s="2">
        <v>80000</v>
      </c>
      <c r="I691" s="80" t="s">
        <v>312</v>
      </c>
    </row>
    <row r="692" spans="1:9" x14ac:dyDescent="0.2">
      <c r="A692" s="51" t="s">
        <v>315</v>
      </c>
      <c r="B692" s="51" t="s">
        <v>315</v>
      </c>
      <c r="C692" s="52" t="s">
        <v>55</v>
      </c>
      <c r="D692" s="2">
        <v>282000</v>
      </c>
      <c r="E692" s="2"/>
      <c r="F692" s="2">
        <f t="shared" si="108"/>
        <v>282000</v>
      </c>
      <c r="G692" s="2">
        <v>93469</v>
      </c>
      <c r="H692" s="2">
        <v>279000</v>
      </c>
      <c r="I692" s="80" t="s">
        <v>312</v>
      </c>
    </row>
    <row r="693" spans="1:9" s="46" customFormat="1" x14ac:dyDescent="0.2">
      <c r="A693" s="61"/>
      <c r="B693" s="61"/>
      <c r="C693" s="62" t="s">
        <v>53</v>
      </c>
      <c r="D693" s="63">
        <f>SUM(D657:D692)</f>
        <v>10185000</v>
      </c>
      <c r="E693" s="63">
        <f>SUM(E657:E692)</f>
        <v>130000</v>
      </c>
      <c r="F693" s="63">
        <f>SUM(F657:F692)</f>
        <v>10315000</v>
      </c>
      <c r="G693" s="63">
        <f t="shared" ref="G693:H693" si="109">SUM(G657:G692)</f>
        <v>9440898</v>
      </c>
      <c r="H693" s="63">
        <f t="shared" si="109"/>
        <v>6535000</v>
      </c>
      <c r="I693" s="64"/>
    </row>
    <row r="694" spans="1:9" s="46" customFormat="1" x14ac:dyDescent="0.2">
      <c r="A694" s="50"/>
      <c r="B694" s="50"/>
      <c r="D694" s="64"/>
      <c r="E694" s="64"/>
      <c r="F694" s="64"/>
      <c r="G694" s="64"/>
      <c r="H694" s="64"/>
      <c r="I694" s="64"/>
    </row>
    <row r="695" spans="1:9" s="46" customFormat="1" x14ac:dyDescent="0.2">
      <c r="A695" s="50"/>
      <c r="B695" s="50"/>
      <c r="D695" s="64"/>
      <c r="E695" s="64"/>
      <c r="F695" s="64"/>
      <c r="G695" s="64"/>
      <c r="H695" s="64"/>
      <c r="I695" s="64"/>
    </row>
    <row r="696" spans="1:9" s="43" customFormat="1" x14ac:dyDescent="0.2">
      <c r="A696" s="47" t="s">
        <v>236</v>
      </c>
      <c r="B696" s="47"/>
      <c r="C696" s="43" t="s">
        <v>291</v>
      </c>
      <c r="D696" s="49"/>
      <c r="E696" s="49"/>
      <c r="F696" s="49"/>
      <c r="G696" s="49"/>
      <c r="H696" s="49"/>
      <c r="I696" s="49"/>
    </row>
    <row r="697" spans="1:9" s="6" customFormat="1" x14ac:dyDescent="0.2">
      <c r="A697" s="55" t="s">
        <v>50</v>
      </c>
      <c r="B697" s="55"/>
      <c r="D697" s="7"/>
      <c r="E697" s="7"/>
      <c r="F697" s="7"/>
      <c r="G697" s="7"/>
      <c r="H697" s="7"/>
      <c r="I697" s="7"/>
    </row>
    <row r="698" spans="1:9" x14ac:dyDescent="0.2">
      <c r="A698" s="51" t="s">
        <v>380</v>
      </c>
      <c r="B698" s="51" t="s">
        <v>322</v>
      </c>
      <c r="C698" s="52" t="s">
        <v>147</v>
      </c>
      <c r="D698" s="2">
        <v>9238000</v>
      </c>
      <c r="E698" s="2"/>
      <c r="F698" s="2">
        <f>SUM(D698:E698)</f>
        <v>9238000</v>
      </c>
      <c r="G698" s="2">
        <v>9199300</v>
      </c>
      <c r="H698" s="2">
        <v>4920000</v>
      </c>
      <c r="I698" s="4" t="s">
        <v>312</v>
      </c>
    </row>
    <row r="699" spans="1:9" s="46" customFormat="1" x14ac:dyDescent="0.2">
      <c r="A699" s="61"/>
      <c r="B699" s="61"/>
      <c r="C699" s="62" t="s">
        <v>51</v>
      </c>
      <c r="D699" s="63">
        <f>SUM(D698:D698)</f>
        <v>9238000</v>
      </c>
      <c r="E699" s="63">
        <f>SUM(E698:E698)</f>
        <v>0</v>
      </c>
      <c r="F699" s="63">
        <f>SUM(F698:F698)</f>
        <v>9238000</v>
      </c>
      <c r="G699" s="63">
        <f t="shared" ref="G699:H699" si="110">SUM(G698:G698)</f>
        <v>9199300</v>
      </c>
      <c r="H699" s="63">
        <f t="shared" si="110"/>
        <v>4920000</v>
      </c>
      <c r="I699" s="64"/>
    </row>
    <row r="700" spans="1:9" s="46" customFormat="1" x14ac:dyDescent="0.2">
      <c r="A700" s="50"/>
      <c r="B700" s="50"/>
      <c r="D700" s="64"/>
      <c r="E700" s="64"/>
      <c r="F700" s="64"/>
      <c r="G700" s="64"/>
      <c r="H700" s="64"/>
      <c r="I700" s="64"/>
    </row>
    <row r="701" spans="1:9" s="46" customFormat="1" x14ac:dyDescent="0.2">
      <c r="A701" s="50"/>
      <c r="B701" s="50"/>
      <c r="D701" s="64"/>
      <c r="E701" s="64"/>
      <c r="F701" s="64"/>
      <c r="G701" s="64"/>
      <c r="H701" s="64"/>
      <c r="I701" s="64"/>
    </row>
    <row r="702" spans="1:9" s="43" customFormat="1" ht="12.6" customHeight="1" x14ac:dyDescent="0.2">
      <c r="A702" s="47" t="s">
        <v>381</v>
      </c>
      <c r="B702" s="47"/>
      <c r="D702" s="49"/>
      <c r="E702" s="49"/>
      <c r="F702" s="49"/>
      <c r="G702" s="49"/>
      <c r="H702" s="49"/>
      <c r="I702" s="49"/>
    </row>
    <row r="703" spans="1:9" s="43" customFormat="1" ht="12.6" customHeight="1" x14ac:dyDescent="0.2">
      <c r="A703" s="47" t="s">
        <v>226</v>
      </c>
      <c r="B703" s="47"/>
      <c r="D703" s="49"/>
      <c r="E703" s="49"/>
      <c r="F703" s="49"/>
      <c r="G703" s="49"/>
      <c r="H703" s="49"/>
      <c r="I703" s="49"/>
    </row>
    <row r="704" spans="1:9" s="46" customFormat="1" ht="12.6" customHeight="1" x14ac:dyDescent="0.2">
      <c r="A704" s="50" t="s">
        <v>52</v>
      </c>
      <c r="B704" s="50"/>
      <c r="D704" s="64"/>
      <c r="E704" s="64"/>
      <c r="F704" s="64"/>
      <c r="G704" s="64"/>
      <c r="H704" s="64"/>
      <c r="I704" s="64"/>
    </row>
    <row r="705" spans="1:9" ht="12.6" customHeight="1" x14ac:dyDescent="0.2">
      <c r="A705" s="51" t="s">
        <v>364</v>
      </c>
      <c r="B705" s="51" t="s">
        <v>323</v>
      </c>
      <c r="C705" s="52" t="s">
        <v>659</v>
      </c>
      <c r="D705" s="2">
        <v>0</v>
      </c>
      <c r="E705" s="2"/>
      <c r="F705" s="2">
        <f>SUM(D705:E705)</f>
        <v>0</v>
      </c>
      <c r="G705" s="2">
        <v>0</v>
      </c>
      <c r="H705" s="2">
        <v>1304000</v>
      </c>
      <c r="I705" s="4" t="s">
        <v>312</v>
      </c>
    </row>
    <row r="706" spans="1:9" ht="12.6" customHeight="1" x14ac:dyDescent="0.2">
      <c r="A706" s="51" t="s">
        <v>364</v>
      </c>
      <c r="B706" s="51"/>
      <c r="C706" s="52" t="s">
        <v>658</v>
      </c>
      <c r="D706" s="2">
        <v>0</v>
      </c>
      <c r="E706" s="2"/>
      <c r="F706" s="2">
        <f>SUM(D706:E706)</f>
        <v>0</v>
      </c>
      <c r="G706" s="2">
        <v>0</v>
      </c>
      <c r="H706" s="2">
        <v>564000</v>
      </c>
    </row>
    <row r="707" spans="1:9" ht="12.6" customHeight="1" x14ac:dyDescent="0.2">
      <c r="A707" s="51" t="s">
        <v>365</v>
      </c>
      <c r="B707" s="51"/>
      <c r="C707" s="52" t="s">
        <v>160</v>
      </c>
      <c r="D707" s="2">
        <v>50000</v>
      </c>
      <c r="E707" s="2"/>
      <c r="F707" s="2">
        <f t="shared" ref="F707" si="111">SUM(D707:E707)</f>
        <v>50000</v>
      </c>
      <c r="G707" s="2">
        <v>30120</v>
      </c>
      <c r="H707" s="2">
        <v>50000</v>
      </c>
      <c r="I707" s="4" t="s">
        <v>312</v>
      </c>
    </row>
    <row r="708" spans="1:9" s="46" customFormat="1" ht="12.6" customHeight="1" x14ac:dyDescent="0.2">
      <c r="A708" s="61"/>
      <c r="B708" s="61"/>
      <c r="C708" s="62" t="s">
        <v>53</v>
      </c>
      <c r="D708" s="63">
        <f>SUM(D705:D707)</f>
        <v>50000</v>
      </c>
      <c r="E708" s="63">
        <f>SUM(E705:E707)</f>
        <v>0</v>
      </c>
      <c r="F708" s="63">
        <f>SUM(F705:F707)</f>
        <v>50000</v>
      </c>
      <c r="G708" s="63">
        <f t="shared" ref="G708:H708" si="112">SUM(G705:G707)</f>
        <v>30120</v>
      </c>
      <c r="H708" s="63">
        <f t="shared" si="112"/>
        <v>1918000</v>
      </c>
      <c r="I708" s="64"/>
    </row>
    <row r="709" spans="1:9" s="46" customFormat="1" ht="12.6" customHeight="1" x14ac:dyDescent="0.2">
      <c r="A709" s="50"/>
      <c r="B709" s="50"/>
      <c r="D709" s="64"/>
      <c r="E709" s="64"/>
      <c r="F709" s="64"/>
      <c r="G709" s="64"/>
      <c r="H709" s="64"/>
      <c r="I709" s="64"/>
    </row>
    <row r="710" spans="1:9" s="46" customFormat="1" ht="12.6" customHeight="1" x14ac:dyDescent="0.2">
      <c r="A710" s="50"/>
      <c r="B710" s="50"/>
      <c r="D710" s="64"/>
      <c r="E710" s="64"/>
      <c r="F710" s="64"/>
      <c r="G710" s="64"/>
      <c r="H710" s="64"/>
      <c r="I710" s="64"/>
    </row>
    <row r="711" spans="1:9" s="46" customFormat="1" ht="12.6" customHeight="1" x14ac:dyDescent="0.2">
      <c r="A711" s="50"/>
      <c r="B711" s="50"/>
      <c r="D711" s="64"/>
      <c r="E711" s="64"/>
      <c r="F711" s="64"/>
      <c r="G711" s="64"/>
      <c r="H711" s="64"/>
      <c r="I711" s="64"/>
    </row>
    <row r="712" spans="1:9" s="46" customFormat="1" ht="12.6" customHeight="1" x14ac:dyDescent="0.2">
      <c r="A712" s="50"/>
      <c r="B712" s="50"/>
      <c r="D712" s="64"/>
      <c r="E712" s="64"/>
      <c r="F712" s="64"/>
      <c r="G712" s="64"/>
      <c r="H712" s="64"/>
      <c r="I712" s="64"/>
    </row>
    <row r="713" spans="1:9" s="46" customFormat="1" ht="12.6" customHeight="1" x14ac:dyDescent="0.2">
      <c r="A713" s="50"/>
      <c r="B713" s="50"/>
      <c r="D713" s="64"/>
      <c r="E713" s="64"/>
      <c r="F713" s="64"/>
      <c r="G713" s="64"/>
      <c r="H713" s="64"/>
      <c r="I713" s="64"/>
    </row>
    <row r="714" spans="1:9" s="46" customFormat="1" ht="12.6" customHeight="1" x14ac:dyDescent="0.2">
      <c r="A714" s="50"/>
      <c r="B714" s="50"/>
      <c r="D714" s="64"/>
      <c r="E714" s="64"/>
      <c r="F714" s="64"/>
      <c r="G714" s="64"/>
      <c r="H714" s="64"/>
      <c r="I714" s="64"/>
    </row>
    <row r="715" spans="1:9" s="46" customFormat="1" ht="12.6" customHeight="1" x14ac:dyDescent="0.2">
      <c r="A715" s="50"/>
      <c r="B715" s="50"/>
      <c r="D715" s="64"/>
      <c r="E715" s="64"/>
      <c r="F715" s="64"/>
      <c r="G715" s="64"/>
      <c r="H715" s="64"/>
      <c r="I715" s="64"/>
    </row>
    <row r="716" spans="1:9" s="46" customFormat="1" ht="12.6" customHeight="1" x14ac:dyDescent="0.2">
      <c r="A716" s="50"/>
      <c r="B716" s="50"/>
      <c r="D716" s="64"/>
      <c r="E716" s="64"/>
      <c r="F716" s="64"/>
      <c r="G716" s="64"/>
      <c r="H716" s="64"/>
      <c r="I716" s="64"/>
    </row>
    <row r="717" spans="1:9" s="46" customFormat="1" ht="12.6" customHeight="1" x14ac:dyDescent="0.2">
      <c r="A717" s="50"/>
      <c r="B717" s="50"/>
      <c r="D717" s="64"/>
      <c r="E717" s="64"/>
      <c r="F717" s="64"/>
      <c r="G717" s="64"/>
      <c r="H717" s="64"/>
      <c r="I717" s="64"/>
    </row>
    <row r="718" spans="1:9" s="46" customFormat="1" ht="12.6" customHeight="1" x14ac:dyDescent="0.2">
      <c r="A718" s="50"/>
      <c r="B718" s="50"/>
      <c r="D718" s="64"/>
      <c r="E718" s="64"/>
      <c r="F718" s="64"/>
      <c r="G718" s="64"/>
      <c r="H718" s="64"/>
      <c r="I718" s="64"/>
    </row>
    <row r="719" spans="1:9" s="46" customFormat="1" ht="12.6" customHeight="1" x14ac:dyDescent="0.2">
      <c r="A719" s="50"/>
      <c r="B719" s="50"/>
      <c r="D719" s="64"/>
      <c r="E719" s="64"/>
      <c r="F719" s="64"/>
      <c r="G719" s="64"/>
      <c r="H719" s="64"/>
      <c r="I719" s="64"/>
    </row>
    <row r="720" spans="1:9" s="46" customFormat="1" ht="12.6" customHeight="1" x14ac:dyDescent="0.2">
      <c r="A720" s="50"/>
      <c r="B720" s="50"/>
      <c r="D720" s="64"/>
      <c r="E720" s="64"/>
      <c r="F720" s="64"/>
      <c r="G720" s="64"/>
      <c r="H720" s="64"/>
      <c r="I720" s="64"/>
    </row>
    <row r="721" spans="1:9" s="46" customFormat="1" ht="12.6" customHeight="1" x14ac:dyDescent="0.2">
      <c r="A721" s="50"/>
      <c r="B721" s="50"/>
      <c r="D721" s="64"/>
      <c r="E721" s="64"/>
      <c r="F721" s="64"/>
      <c r="G721" s="64"/>
      <c r="H721" s="64"/>
      <c r="I721" s="64"/>
    </row>
    <row r="722" spans="1:9" s="46" customFormat="1" ht="12.6" customHeight="1" x14ac:dyDescent="0.2">
      <c r="A722" s="50"/>
      <c r="B722" s="50"/>
      <c r="D722" s="64"/>
      <c r="E722" s="64"/>
      <c r="F722" s="64"/>
      <c r="G722" s="64"/>
      <c r="H722" s="64"/>
      <c r="I722" s="64"/>
    </row>
    <row r="723" spans="1:9" s="43" customFormat="1" x14ac:dyDescent="0.2">
      <c r="A723" s="47" t="s">
        <v>237</v>
      </c>
      <c r="B723" s="47"/>
      <c r="D723" s="49"/>
      <c r="E723" s="49"/>
      <c r="F723" s="49"/>
      <c r="G723" s="49"/>
      <c r="H723" s="49"/>
      <c r="I723" s="49"/>
    </row>
    <row r="724" spans="1:9" s="43" customFormat="1" x14ac:dyDescent="0.2">
      <c r="A724" s="47" t="s">
        <v>226</v>
      </c>
      <c r="B724" s="47"/>
      <c r="D724" s="49"/>
      <c r="E724" s="49"/>
      <c r="F724" s="49"/>
      <c r="G724" s="49"/>
      <c r="H724" s="49"/>
      <c r="I724" s="49"/>
    </row>
    <row r="725" spans="1:9" s="46" customFormat="1" x14ac:dyDescent="0.2">
      <c r="A725" s="50" t="s">
        <v>52</v>
      </c>
      <c r="B725" s="50"/>
      <c r="D725" s="64"/>
      <c r="E725" s="64"/>
      <c r="F725" s="64"/>
      <c r="G725" s="64"/>
      <c r="H725" s="64"/>
      <c r="I725" s="64"/>
    </row>
    <row r="726" spans="1:9" x14ac:dyDescent="0.2">
      <c r="A726" s="51" t="s">
        <v>382</v>
      </c>
      <c r="B726" s="51" t="s">
        <v>340</v>
      </c>
      <c r="C726" s="52" t="s">
        <v>287</v>
      </c>
      <c r="D726" s="2">
        <v>650000</v>
      </c>
      <c r="E726" s="2"/>
      <c r="F726" s="2">
        <f>SUM(D726:E726)</f>
        <v>650000</v>
      </c>
      <c r="G726" s="2">
        <v>457487</v>
      </c>
      <c r="H726" s="2">
        <v>650000</v>
      </c>
      <c r="I726" s="4" t="s">
        <v>312</v>
      </c>
    </row>
    <row r="727" spans="1:9" x14ac:dyDescent="0.2">
      <c r="A727" s="51" t="s">
        <v>383</v>
      </c>
      <c r="B727" s="51"/>
      <c r="C727" s="52" t="s">
        <v>278</v>
      </c>
      <c r="D727" s="2">
        <v>800000</v>
      </c>
      <c r="E727" s="2"/>
      <c r="F727" s="2">
        <f t="shared" ref="F727:F738" si="113">SUM(D727:E727)</f>
        <v>800000</v>
      </c>
      <c r="G727" s="2">
        <v>1148000</v>
      </c>
      <c r="H727" s="2">
        <v>1300000</v>
      </c>
      <c r="I727" s="4" t="s">
        <v>312</v>
      </c>
    </row>
    <row r="728" spans="1:9" x14ac:dyDescent="0.2">
      <c r="A728" s="51" t="s">
        <v>382</v>
      </c>
      <c r="B728" s="51"/>
      <c r="C728" s="52" t="s">
        <v>288</v>
      </c>
      <c r="D728" s="2">
        <v>425000</v>
      </c>
      <c r="E728" s="2"/>
      <c r="F728" s="2">
        <f t="shared" si="113"/>
        <v>425000</v>
      </c>
      <c r="G728" s="2">
        <v>225000</v>
      </c>
      <c r="H728" s="2">
        <v>300000</v>
      </c>
      <c r="I728" s="4" t="s">
        <v>312</v>
      </c>
    </row>
    <row r="729" spans="1:9" x14ac:dyDescent="0.2">
      <c r="A729" s="51" t="s">
        <v>382</v>
      </c>
      <c r="B729" s="51"/>
      <c r="C729" s="52" t="s">
        <v>290</v>
      </c>
      <c r="D729" s="2">
        <v>350000</v>
      </c>
      <c r="E729" s="2"/>
      <c r="F729" s="2">
        <f t="shared" si="113"/>
        <v>350000</v>
      </c>
      <c r="G729" s="2">
        <v>205000</v>
      </c>
      <c r="H729" s="2">
        <v>300000</v>
      </c>
      <c r="I729" s="4" t="s">
        <v>312</v>
      </c>
    </row>
    <row r="730" spans="1:9" x14ac:dyDescent="0.2">
      <c r="A730" s="51" t="s">
        <v>384</v>
      </c>
      <c r="B730" s="51"/>
      <c r="C730" s="52" t="s">
        <v>75</v>
      </c>
      <c r="D730" s="2">
        <v>300000</v>
      </c>
      <c r="E730" s="2"/>
      <c r="F730" s="2">
        <f t="shared" si="113"/>
        <v>300000</v>
      </c>
      <c r="G730" s="2">
        <v>0</v>
      </c>
      <c r="H730" s="2">
        <v>300000</v>
      </c>
      <c r="I730" s="4" t="s">
        <v>312</v>
      </c>
    </row>
    <row r="731" spans="1:9" x14ac:dyDescent="0.2">
      <c r="A731" s="60" t="s">
        <v>385</v>
      </c>
      <c r="B731" s="51"/>
      <c r="C731" s="52" t="s">
        <v>619</v>
      </c>
      <c r="D731" s="2">
        <v>1760000</v>
      </c>
      <c r="E731" s="2"/>
      <c r="F731" s="2">
        <f t="shared" si="113"/>
        <v>1760000</v>
      </c>
      <c r="G731" s="2">
        <v>1415000</v>
      </c>
      <c r="H731" s="2">
        <v>2000000</v>
      </c>
      <c r="I731" s="73" t="s">
        <v>311</v>
      </c>
    </row>
    <row r="732" spans="1:9" s="78" customFormat="1" x14ac:dyDescent="0.2">
      <c r="A732" s="60" t="s">
        <v>385</v>
      </c>
      <c r="B732" s="60"/>
      <c r="C732" s="5" t="s">
        <v>141</v>
      </c>
      <c r="D732" s="75">
        <v>200000</v>
      </c>
      <c r="E732" s="75"/>
      <c r="F732" s="2">
        <f t="shared" si="113"/>
        <v>200000</v>
      </c>
      <c r="G732" s="2">
        <v>130000</v>
      </c>
      <c r="H732" s="2">
        <v>200000</v>
      </c>
      <c r="I732" s="73" t="s">
        <v>311</v>
      </c>
    </row>
    <row r="733" spans="1:9" x14ac:dyDescent="0.2">
      <c r="A733" s="60" t="s">
        <v>385</v>
      </c>
      <c r="B733" s="60"/>
      <c r="C733" s="52" t="s">
        <v>289</v>
      </c>
      <c r="D733" s="2">
        <v>700000</v>
      </c>
      <c r="E733" s="2"/>
      <c r="F733" s="2">
        <f t="shared" si="113"/>
        <v>700000</v>
      </c>
      <c r="G733" s="2">
        <v>100000</v>
      </c>
      <c r="H733" s="2">
        <v>400000</v>
      </c>
      <c r="I733" s="73" t="s">
        <v>311</v>
      </c>
    </row>
    <row r="734" spans="1:9" x14ac:dyDescent="0.2">
      <c r="A734" s="60" t="s">
        <v>385</v>
      </c>
      <c r="B734" s="60"/>
      <c r="C734" s="52" t="s">
        <v>139</v>
      </c>
      <c r="D734" s="2">
        <v>200000</v>
      </c>
      <c r="E734" s="2"/>
      <c r="F734" s="2">
        <f t="shared" si="113"/>
        <v>200000</v>
      </c>
      <c r="G734" s="2">
        <v>1168400</v>
      </c>
      <c r="H734" s="2">
        <v>700000</v>
      </c>
      <c r="I734" s="73" t="s">
        <v>311</v>
      </c>
    </row>
    <row r="735" spans="1:9" x14ac:dyDescent="0.2">
      <c r="A735" s="60" t="s">
        <v>385</v>
      </c>
      <c r="B735" s="60"/>
      <c r="C735" s="52" t="s">
        <v>399</v>
      </c>
      <c r="D735" s="2">
        <v>975000</v>
      </c>
      <c r="E735" s="2"/>
      <c r="F735" s="2">
        <f t="shared" si="113"/>
        <v>975000</v>
      </c>
      <c r="G735" s="2">
        <v>960000</v>
      </c>
      <c r="H735" s="2">
        <v>1000000</v>
      </c>
      <c r="I735" s="73" t="s">
        <v>311</v>
      </c>
    </row>
    <row r="736" spans="1:9" x14ac:dyDescent="0.2">
      <c r="A736" s="60" t="s">
        <v>385</v>
      </c>
      <c r="B736" s="60"/>
      <c r="C736" s="52" t="s">
        <v>645</v>
      </c>
      <c r="D736" s="2">
        <v>200000</v>
      </c>
      <c r="E736" s="2"/>
      <c r="F736" s="2">
        <f t="shared" si="113"/>
        <v>200000</v>
      </c>
      <c r="G736" s="2">
        <v>208203</v>
      </c>
      <c r="H736" s="2">
        <v>450000</v>
      </c>
      <c r="I736" s="73" t="s">
        <v>311</v>
      </c>
    </row>
    <row r="737" spans="1:9" x14ac:dyDescent="0.2">
      <c r="A737" s="60" t="s">
        <v>324</v>
      </c>
      <c r="B737" s="60" t="s">
        <v>324</v>
      </c>
      <c r="C737" s="52" t="s">
        <v>413</v>
      </c>
      <c r="D737" s="2">
        <v>0</v>
      </c>
      <c r="E737" s="2">
        <v>1662500</v>
      </c>
      <c r="F737" s="2">
        <f t="shared" si="113"/>
        <v>1662500</v>
      </c>
      <c r="G737" s="2">
        <v>1662500</v>
      </c>
      <c r="H737" s="2">
        <v>0</v>
      </c>
      <c r="I737" s="4" t="s">
        <v>312</v>
      </c>
    </row>
    <row r="738" spans="1:9" x14ac:dyDescent="0.2">
      <c r="A738" s="60" t="s">
        <v>315</v>
      </c>
      <c r="B738" s="60" t="s">
        <v>315</v>
      </c>
      <c r="C738" s="52" t="s">
        <v>392</v>
      </c>
      <c r="D738" s="2">
        <v>0</v>
      </c>
      <c r="E738" s="2">
        <v>448875</v>
      </c>
      <c r="F738" s="2">
        <f t="shared" si="113"/>
        <v>448875</v>
      </c>
      <c r="G738" s="2">
        <v>448875</v>
      </c>
      <c r="H738" s="2">
        <v>0</v>
      </c>
      <c r="I738" s="4" t="s">
        <v>312</v>
      </c>
    </row>
    <row r="739" spans="1:9" s="46" customFormat="1" x14ac:dyDescent="0.2">
      <c r="A739" s="61"/>
      <c r="B739" s="61"/>
      <c r="C739" s="62" t="s">
        <v>53</v>
      </c>
      <c r="D739" s="63">
        <f>SUM(D726:D738)</f>
        <v>6560000</v>
      </c>
      <c r="E739" s="63">
        <f>SUM(E726:E738)</f>
        <v>2111375</v>
      </c>
      <c r="F739" s="63">
        <f>SUM(F726:F738)</f>
        <v>8671375</v>
      </c>
      <c r="G739" s="63">
        <f t="shared" ref="G739:H739" si="114">SUM(G726:G738)</f>
        <v>8128465</v>
      </c>
      <c r="H739" s="63">
        <f t="shared" si="114"/>
        <v>7600000</v>
      </c>
      <c r="I739" s="64"/>
    </row>
    <row r="740" spans="1:9" s="46" customFormat="1" x14ac:dyDescent="0.2">
      <c r="A740" s="50"/>
      <c r="B740" s="50"/>
      <c r="D740" s="64"/>
      <c r="E740" s="64"/>
      <c r="F740" s="64"/>
      <c r="G740" s="64"/>
      <c r="H740" s="64"/>
      <c r="I740" s="64"/>
    </row>
    <row r="741" spans="1:9" s="46" customFormat="1" x14ac:dyDescent="0.2">
      <c r="A741" s="50"/>
      <c r="B741" s="50"/>
      <c r="D741" s="64"/>
      <c r="E741" s="64"/>
      <c r="F741" s="64"/>
      <c r="G741" s="64"/>
      <c r="H741" s="64"/>
      <c r="I741" s="64"/>
    </row>
    <row r="742" spans="1:9" s="46" customFormat="1" x14ac:dyDescent="0.2">
      <c r="A742" s="50"/>
      <c r="B742" s="50"/>
      <c r="D742" s="64"/>
      <c r="E742" s="64"/>
      <c r="F742" s="64"/>
      <c r="G742" s="64"/>
      <c r="H742" s="64"/>
      <c r="I742" s="64"/>
    </row>
    <row r="743" spans="1:9" s="43" customFormat="1" ht="30.75" customHeight="1" x14ac:dyDescent="0.2">
      <c r="A743" s="47"/>
      <c r="B743" s="47"/>
      <c r="D743" s="12" t="s">
        <v>554</v>
      </c>
      <c r="E743" s="12" t="s">
        <v>555</v>
      </c>
      <c r="F743" s="12" t="s">
        <v>556</v>
      </c>
      <c r="G743" s="12" t="s">
        <v>651</v>
      </c>
      <c r="H743" s="12" t="s">
        <v>652</v>
      </c>
      <c r="I743" s="48"/>
    </row>
    <row r="744" spans="1:9" s="43" customFormat="1" x14ac:dyDescent="0.2">
      <c r="A744" s="47" t="s">
        <v>238</v>
      </c>
      <c r="B744" s="47"/>
      <c r="D744" s="49"/>
      <c r="E744" s="49"/>
      <c r="F744" s="49"/>
      <c r="G744" s="49"/>
      <c r="H744" s="49"/>
      <c r="I744" s="49"/>
    </row>
    <row r="745" spans="1:9" s="43" customFormat="1" x14ac:dyDescent="0.2">
      <c r="A745" s="47" t="s">
        <v>226</v>
      </c>
      <c r="B745" s="47"/>
      <c r="D745" s="49"/>
      <c r="E745" s="49"/>
      <c r="F745" s="49"/>
      <c r="G745" s="49"/>
      <c r="H745" s="49"/>
      <c r="I745" s="49"/>
    </row>
    <row r="746" spans="1:9" s="46" customFormat="1" x14ac:dyDescent="0.2">
      <c r="A746" s="50" t="s">
        <v>52</v>
      </c>
      <c r="B746" s="50"/>
      <c r="D746" s="64"/>
      <c r="E746" s="64"/>
      <c r="F746" s="64"/>
      <c r="G746" s="64"/>
      <c r="H746" s="64"/>
      <c r="I746" s="64"/>
    </row>
    <row r="747" spans="1:9" ht="12" customHeight="1" x14ac:dyDescent="0.2">
      <c r="A747" s="51" t="s">
        <v>362</v>
      </c>
      <c r="B747" s="51" t="s">
        <v>321</v>
      </c>
      <c r="C747" s="52" t="s">
        <v>67</v>
      </c>
      <c r="D747" s="2">
        <v>500000</v>
      </c>
      <c r="E747" s="2"/>
      <c r="F747" s="2">
        <f>SUM(D747:E747)</f>
        <v>500000</v>
      </c>
      <c r="G747" s="2">
        <v>500000</v>
      </c>
      <c r="H747" s="2">
        <v>500000</v>
      </c>
      <c r="I747" s="73" t="s">
        <v>311</v>
      </c>
    </row>
    <row r="748" spans="1:9" ht="12" customHeight="1" x14ac:dyDescent="0.2">
      <c r="A748" s="51" t="s">
        <v>362</v>
      </c>
      <c r="B748" s="51"/>
      <c r="C748" s="52" t="s">
        <v>123</v>
      </c>
      <c r="D748" s="2">
        <v>150000</v>
      </c>
      <c r="E748" s="2"/>
      <c r="F748" s="2">
        <f t="shared" ref="F748:F766" si="115">SUM(D748:E748)</f>
        <v>150000</v>
      </c>
      <c r="G748" s="2">
        <v>0</v>
      </c>
      <c r="H748" s="2">
        <v>150000</v>
      </c>
      <c r="I748" s="73" t="s">
        <v>311</v>
      </c>
    </row>
    <row r="749" spans="1:9" ht="12" customHeight="1" x14ac:dyDescent="0.2">
      <c r="A749" s="51" t="s">
        <v>362</v>
      </c>
      <c r="B749" s="51"/>
      <c r="C749" s="52" t="s">
        <v>124</v>
      </c>
      <c r="D749" s="2">
        <v>70000</v>
      </c>
      <c r="E749" s="2"/>
      <c r="F749" s="2">
        <f t="shared" si="115"/>
        <v>70000</v>
      </c>
      <c r="G749" s="2">
        <v>74520</v>
      </c>
      <c r="H749" s="2">
        <v>80000</v>
      </c>
      <c r="I749" s="73" t="s">
        <v>311</v>
      </c>
    </row>
    <row r="750" spans="1:9" ht="12" customHeight="1" x14ac:dyDescent="0.2">
      <c r="A750" s="51" t="s">
        <v>362</v>
      </c>
      <c r="B750" s="51"/>
      <c r="C750" s="72" t="s">
        <v>125</v>
      </c>
      <c r="D750" s="2">
        <v>30000</v>
      </c>
      <c r="E750" s="2"/>
      <c r="F750" s="2">
        <f t="shared" si="115"/>
        <v>30000</v>
      </c>
      <c r="G750" s="2">
        <v>31050</v>
      </c>
      <c r="H750" s="2">
        <v>40000</v>
      </c>
      <c r="I750" s="73" t="s">
        <v>311</v>
      </c>
    </row>
    <row r="751" spans="1:9" ht="12.75" customHeight="1" x14ac:dyDescent="0.2">
      <c r="A751" s="51" t="s">
        <v>362</v>
      </c>
      <c r="B751" s="51"/>
      <c r="C751" s="72" t="s">
        <v>158</v>
      </c>
      <c r="D751" s="2">
        <v>90000</v>
      </c>
      <c r="E751" s="2"/>
      <c r="F751" s="2">
        <f t="shared" si="115"/>
        <v>90000</v>
      </c>
      <c r="G751" s="2">
        <v>97680</v>
      </c>
      <c r="H751" s="2">
        <v>100000</v>
      </c>
      <c r="I751" s="73" t="s">
        <v>311</v>
      </c>
    </row>
    <row r="752" spans="1:9" ht="12" customHeight="1" x14ac:dyDescent="0.2">
      <c r="A752" s="51" t="s">
        <v>362</v>
      </c>
      <c r="B752" s="51"/>
      <c r="C752" s="72" t="s">
        <v>159</v>
      </c>
      <c r="D752" s="2">
        <v>100000</v>
      </c>
      <c r="E752" s="2"/>
      <c r="F752" s="2">
        <f t="shared" si="115"/>
        <v>100000</v>
      </c>
      <c r="G752" s="2">
        <v>130000</v>
      </c>
      <c r="H752" s="2">
        <v>150000</v>
      </c>
      <c r="I752" s="73" t="s">
        <v>311</v>
      </c>
    </row>
    <row r="753" spans="1:9" ht="12" customHeight="1" x14ac:dyDescent="0.2">
      <c r="A753" s="51" t="s">
        <v>362</v>
      </c>
      <c r="B753" s="51"/>
      <c r="C753" s="52" t="s">
        <v>126</v>
      </c>
      <c r="D753" s="2">
        <v>50000</v>
      </c>
      <c r="E753" s="2"/>
      <c r="F753" s="2">
        <f t="shared" si="115"/>
        <v>50000</v>
      </c>
      <c r="G753" s="2">
        <v>50000</v>
      </c>
      <c r="H753" s="2">
        <v>100000</v>
      </c>
      <c r="I753" s="73" t="s">
        <v>311</v>
      </c>
    </row>
    <row r="754" spans="1:9" ht="12" customHeight="1" x14ac:dyDescent="0.2">
      <c r="A754" s="51" t="s">
        <v>362</v>
      </c>
      <c r="B754" s="51"/>
      <c r="C754" s="52" t="s">
        <v>348</v>
      </c>
      <c r="D754" s="2">
        <v>30000</v>
      </c>
      <c r="E754" s="2"/>
      <c r="F754" s="2">
        <f t="shared" si="115"/>
        <v>30000</v>
      </c>
      <c r="G754" s="2">
        <v>11590</v>
      </c>
      <c r="H754" s="2">
        <v>20000</v>
      </c>
      <c r="I754" s="73" t="s">
        <v>311</v>
      </c>
    </row>
    <row r="755" spans="1:9" ht="12" customHeight="1" x14ac:dyDescent="0.2">
      <c r="A755" s="51" t="s">
        <v>362</v>
      </c>
      <c r="B755" s="51"/>
      <c r="C755" s="52" t="s">
        <v>606</v>
      </c>
      <c r="D755" s="2">
        <v>0</v>
      </c>
      <c r="E755" s="2"/>
      <c r="F755" s="2">
        <f t="shared" si="115"/>
        <v>0</v>
      </c>
      <c r="G755" s="2">
        <v>468399</v>
      </c>
      <c r="H755" s="2">
        <v>500000</v>
      </c>
      <c r="I755" s="73" t="s">
        <v>311</v>
      </c>
    </row>
    <row r="756" spans="1:9" ht="12" customHeight="1" x14ac:dyDescent="0.2">
      <c r="A756" s="51" t="s">
        <v>362</v>
      </c>
      <c r="B756" s="51"/>
      <c r="C756" s="52" t="s">
        <v>349</v>
      </c>
      <c r="D756" s="2">
        <v>50000</v>
      </c>
      <c r="E756" s="2">
        <v>50000</v>
      </c>
      <c r="F756" s="2">
        <f t="shared" si="115"/>
        <v>100000</v>
      </c>
      <c r="G756" s="2">
        <v>100000</v>
      </c>
      <c r="H756" s="2">
        <v>150000</v>
      </c>
      <c r="I756" s="73" t="s">
        <v>311</v>
      </c>
    </row>
    <row r="757" spans="1:9" ht="12" customHeight="1" x14ac:dyDescent="0.2">
      <c r="A757" s="51" t="s">
        <v>362</v>
      </c>
      <c r="B757" s="51"/>
      <c r="C757" s="52" t="s">
        <v>254</v>
      </c>
      <c r="D757" s="2">
        <v>600000</v>
      </c>
      <c r="E757" s="2"/>
      <c r="F757" s="2">
        <f t="shared" si="115"/>
        <v>600000</v>
      </c>
      <c r="G757" s="2">
        <v>600000</v>
      </c>
      <c r="H757" s="2">
        <v>500000</v>
      </c>
      <c r="I757" s="73" t="s">
        <v>311</v>
      </c>
    </row>
    <row r="758" spans="1:9" ht="12" customHeight="1" x14ac:dyDescent="0.2">
      <c r="A758" s="51" t="s">
        <v>362</v>
      </c>
      <c r="B758" s="51"/>
      <c r="C758" s="52" t="s">
        <v>127</v>
      </c>
      <c r="D758" s="2">
        <v>15000</v>
      </c>
      <c r="E758" s="2"/>
      <c r="F758" s="2">
        <f t="shared" si="115"/>
        <v>15000</v>
      </c>
      <c r="G758" s="2">
        <v>6000</v>
      </c>
      <c r="H758" s="2">
        <v>10000</v>
      </c>
      <c r="I758" s="73" t="s">
        <v>311</v>
      </c>
    </row>
    <row r="759" spans="1:9" ht="12" customHeight="1" x14ac:dyDescent="0.2">
      <c r="A759" s="51" t="s">
        <v>362</v>
      </c>
      <c r="B759" s="51"/>
      <c r="C759" s="52" t="s">
        <v>128</v>
      </c>
      <c r="D759" s="2">
        <v>250000</v>
      </c>
      <c r="E759" s="2"/>
      <c r="F759" s="2">
        <f t="shared" si="115"/>
        <v>250000</v>
      </c>
      <c r="G759" s="2">
        <v>250000</v>
      </c>
      <c r="H759" s="2">
        <v>300000</v>
      </c>
      <c r="I759" s="73" t="s">
        <v>311</v>
      </c>
    </row>
    <row r="760" spans="1:9" ht="12" customHeight="1" x14ac:dyDescent="0.2">
      <c r="A760" s="51" t="s">
        <v>362</v>
      </c>
      <c r="B760" s="51"/>
      <c r="C760" s="52" t="s">
        <v>677</v>
      </c>
      <c r="D760" s="2">
        <v>0</v>
      </c>
      <c r="E760" s="2"/>
      <c r="F760" s="2">
        <f t="shared" si="115"/>
        <v>0</v>
      </c>
      <c r="G760" s="2">
        <v>0</v>
      </c>
      <c r="H760" s="2">
        <v>10000</v>
      </c>
      <c r="I760" s="73" t="s">
        <v>311</v>
      </c>
    </row>
    <row r="761" spans="1:9" ht="12" customHeight="1" x14ac:dyDescent="0.2">
      <c r="A761" s="51" t="s">
        <v>362</v>
      </c>
      <c r="B761" s="51"/>
      <c r="C761" s="52" t="s">
        <v>162</v>
      </c>
      <c r="D761" s="2">
        <v>15000</v>
      </c>
      <c r="E761" s="2"/>
      <c r="F761" s="2">
        <f t="shared" si="115"/>
        <v>15000</v>
      </c>
      <c r="G761" s="2">
        <v>12740</v>
      </c>
      <c r="H761" s="2">
        <v>15000</v>
      </c>
      <c r="I761" s="73" t="s">
        <v>311</v>
      </c>
    </row>
    <row r="762" spans="1:9" ht="12" customHeight="1" x14ac:dyDescent="0.2">
      <c r="A762" s="51" t="s">
        <v>362</v>
      </c>
      <c r="B762" s="51"/>
      <c r="C762" s="52" t="s">
        <v>140</v>
      </c>
      <c r="D762" s="2">
        <v>50000</v>
      </c>
      <c r="E762" s="2"/>
      <c r="F762" s="2">
        <f t="shared" si="115"/>
        <v>50000</v>
      </c>
      <c r="G762" s="2">
        <v>8918</v>
      </c>
      <c r="H762" s="2">
        <v>0</v>
      </c>
      <c r="I762" s="73" t="s">
        <v>311</v>
      </c>
    </row>
    <row r="763" spans="1:9" ht="12" customHeight="1" x14ac:dyDescent="0.2">
      <c r="A763" s="51" t="s">
        <v>321</v>
      </c>
      <c r="B763" s="51"/>
      <c r="C763" s="52" t="s">
        <v>407</v>
      </c>
      <c r="D763" s="2">
        <v>100000</v>
      </c>
      <c r="E763" s="2"/>
      <c r="F763" s="2">
        <f t="shared" si="115"/>
        <v>100000</v>
      </c>
      <c r="G763" s="2">
        <v>0</v>
      </c>
      <c r="H763" s="2">
        <v>0</v>
      </c>
      <c r="I763" s="73" t="s">
        <v>311</v>
      </c>
    </row>
    <row r="764" spans="1:9" ht="12" customHeight="1" x14ac:dyDescent="0.2">
      <c r="A764" s="51" t="s">
        <v>362</v>
      </c>
      <c r="B764" s="51"/>
      <c r="C764" s="52" t="s">
        <v>193</v>
      </c>
      <c r="D764" s="2">
        <v>30000</v>
      </c>
      <c r="E764" s="2"/>
      <c r="F764" s="2">
        <f t="shared" si="115"/>
        <v>30000</v>
      </c>
      <c r="G764" s="2">
        <v>50000</v>
      </c>
      <c r="H764" s="2">
        <v>50000</v>
      </c>
      <c r="I764" s="73" t="s">
        <v>311</v>
      </c>
    </row>
    <row r="765" spans="1:9" ht="12" customHeight="1" x14ac:dyDescent="0.2">
      <c r="A765" s="51" t="s">
        <v>362</v>
      </c>
      <c r="B765" s="51"/>
      <c r="C765" s="52" t="s">
        <v>284</v>
      </c>
      <c r="D765" s="2">
        <v>500000</v>
      </c>
      <c r="E765" s="2"/>
      <c r="F765" s="2">
        <f t="shared" si="115"/>
        <v>500000</v>
      </c>
      <c r="G765" s="2">
        <v>500000</v>
      </c>
      <c r="H765" s="2">
        <v>150000</v>
      </c>
      <c r="I765" s="73" t="s">
        <v>311</v>
      </c>
    </row>
    <row r="766" spans="1:9" ht="12" customHeight="1" x14ac:dyDescent="0.2">
      <c r="A766" s="51" t="s">
        <v>362</v>
      </c>
      <c r="B766" s="51"/>
      <c r="C766" s="52" t="s">
        <v>129</v>
      </c>
      <c r="D766" s="2">
        <v>50000</v>
      </c>
      <c r="E766" s="2"/>
      <c r="F766" s="2">
        <f t="shared" si="115"/>
        <v>50000</v>
      </c>
      <c r="G766" s="2">
        <v>50000</v>
      </c>
      <c r="H766" s="2">
        <v>60000</v>
      </c>
      <c r="I766" s="73" t="s">
        <v>311</v>
      </c>
    </row>
    <row r="767" spans="1:9" s="46" customFormat="1" x14ac:dyDescent="0.2">
      <c r="A767" s="61"/>
      <c r="B767" s="61"/>
      <c r="C767" s="62" t="s">
        <v>53</v>
      </c>
      <c r="D767" s="63">
        <f t="shared" ref="D767:H767" si="116">SUM(D747:D766)</f>
        <v>2680000</v>
      </c>
      <c r="E767" s="63">
        <f t="shared" si="116"/>
        <v>50000</v>
      </c>
      <c r="F767" s="63">
        <f t="shared" si="116"/>
        <v>2730000</v>
      </c>
      <c r="G767" s="63">
        <f t="shared" si="116"/>
        <v>2940897</v>
      </c>
      <c r="H767" s="63">
        <f t="shared" si="116"/>
        <v>2885000</v>
      </c>
      <c r="I767" s="64"/>
    </row>
    <row r="768" spans="1:9" s="46" customFormat="1" x14ac:dyDescent="0.2">
      <c r="A768" s="50"/>
      <c r="B768" s="50"/>
      <c r="D768" s="64"/>
      <c r="E768" s="64"/>
      <c r="F768" s="64"/>
      <c r="G768" s="64"/>
      <c r="H768" s="64"/>
      <c r="I768" s="64"/>
    </row>
    <row r="769" spans="1:9" s="46" customFormat="1" ht="12" customHeight="1" x14ac:dyDescent="0.2">
      <c r="A769" s="50"/>
      <c r="B769" s="50"/>
      <c r="D769" s="64"/>
      <c r="E769" s="64"/>
      <c r="F769" s="64"/>
      <c r="G769" s="64"/>
      <c r="H769" s="64"/>
      <c r="I769" s="64"/>
    </row>
    <row r="770" spans="1:9" s="45" customFormat="1" ht="12" customHeight="1" x14ac:dyDescent="0.2">
      <c r="A770" s="77" t="s">
        <v>458</v>
      </c>
      <c r="B770" s="77"/>
      <c r="D770" s="81"/>
      <c r="E770" s="81"/>
      <c r="F770" s="81"/>
      <c r="G770" s="81"/>
      <c r="H770" s="81"/>
      <c r="I770" s="81"/>
    </row>
    <row r="771" spans="1:9" ht="12" customHeight="1" x14ac:dyDescent="0.2">
      <c r="A771" s="47" t="s">
        <v>226</v>
      </c>
      <c r="B771" s="47"/>
      <c r="C771" s="43"/>
    </row>
    <row r="772" spans="1:9" s="9" customFormat="1" x14ac:dyDescent="0.2">
      <c r="A772" s="66" t="s">
        <v>52</v>
      </c>
      <c r="B772" s="66"/>
      <c r="C772" s="67"/>
      <c r="D772" s="68"/>
      <c r="E772" s="68"/>
      <c r="F772" s="68"/>
      <c r="G772" s="68"/>
      <c r="H772" s="68"/>
      <c r="I772" s="68"/>
    </row>
    <row r="773" spans="1:9" s="9" customFormat="1" x14ac:dyDescent="0.2">
      <c r="A773" s="82" t="s">
        <v>386</v>
      </c>
      <c r="B773" s="82" t="s">
        <v>211</v>
      </c>
      <c r="C773" s="83" t="s">
        <v>426</v>
      </c>
      <c r="D773" s="84">
        <v>1425000</v>
      </c>
      <c r="E773" s="84"/>
      <c r="F773" s="84">
        <f>SUM(D773:E773)</f>
        <v>1425000</v>
      </c>
      <c r="G773" s="84">
        <v>1425000</v>
      </c>
      <c r="H773" s="84">
        <v>0</v>
      </c>
      <c r="I773" s="73" t="s">
        <v>311</v>
      </c>
    </row>
    <row r="774" spans="1:9" s="9" customFormat="1" x14ac:dyDescent="0.2">
      <c r="A774" s="82" t="s">
        <v>283</v>
      </c>
      <c r="B774" s="82" t="s">
        <v>283</v>
      </c>
      <c r="C774" s="83" t="s">
        <v>390</v>
      </c>
      <c r="D774" s="84">
        <v>15000</v>
      </c>
      <c r="E774" s="84"/>
      <c r="F774" s="84">
        <f t="shared" ref="F774:F776" si="117">SUM(D774:E774)</f>
        <v>15000</v>
      </c>
      <c r="G774" s="84">
        <v>5250</v>
      </c>
      <c r="H774" s="84">
        <v>0</v>
      </c>
      <c r="I774" s="73" t="s">
        <v>311</v>
      </c>
    </row>
    <row r="775" spans="1:9" s="9" customFormat="1" x14ac:dyDescent="0.2">
      <c r="A775" s="82" t="s">
        <v>339</v>
      </c>
      <c r="B775" s="82" t="s">
        <v>339</v>
      </c>
      <c r="C775" s="83" t="s">
        <v>149</v>
      </c>
      <c r="D775" s="84">
        <v>25000</v>
      </c>
      <c r="E775" s="84"/>
      <c r="F775" s="84">
        <f t="shared" si="117"/>
        <v>25000</v>
      </c>
      <c r="G775" s="84">
        <v>0</v>
      </c>
      <c r="H775" s="84">
        <v>0</v>
      </c>
      <c r="I775" s="73" t="s">
        <v>311</v>
      </c>
    </row>
    <row r="776" spans="1:9" s="9" customFormat="1" x14ac:dyDescent="0.2">
      <c r="A776" s="82" t="s">
        <v>212</v>
      </c>
      <c r="B776" s="82" t="s">
        <v>212</v>
      </c>
      <c r="C776" s="83" t="s">
        <v>95</v>
      </c>
      <c r="D776" s="84">
        <v>101000</v>
      </c>
      <c r="E776" s="84"/>
      <c r="F776" s="84">
        <f t="shared" si="117"/>
        <v>101000</v>
      </c>
      <c r="G776" s="84">
        <v>97937</v>
      </c>
      <c r="H776" s="84">
        <v>0</v>
      </c>
      <c r="I776" s="73" t="s">
        <v>311</v>
      </c>
    </row>
    <row r="777" spans="1:9" s="67" customFormat="1" x14ac:dyDescent="0.2">
      <c r="A777" s="85"/>
      <c r="B777" s="85"/>
      <c r="C777" s="86" t="s">
        <v>53</v>
      </c>
      <c r="D777" s="87">
        <f>SUM(D773:D776)</f>
        <v>1566000</v>
      </c>
      <c r="E777" s="87">
        <f>SUM(E773:E776)</f>
        <v>0</v>
      </c>
      <c r="F777" s="87">
        <f>SUM(F773:F776)</f>
        <v>1566000</v>
      </c>
      <c r="G777" s="87">
        <f t="shared" ref="G777:H777" si="118">SUM(G773:G776)</f>
        <v>1528187</v>
      </c>
      <c r="H777" s="87">
        <f t="shared" si="118"/>
        <v>0</v>
      </c>
      <c r="I777" s="68"/>
    </row>
    <row r="778" spans="1:9" s="67" customFormat="1" x14ac:dyDescent="0.2">
      <c r="A778" s="66"/>
      <c r="B778" s="66"/>
      <c r="D778" s="68"/>
      <c r="E778" s="68"/>
      <c r="F778" s="68"/>
      <c r="G778" s="68"/>
      <c r="H778" s="68"/>
      <c r="I778" s="68"/>
    </row>
    <row r="779" spans="1:9" s="67" customFormat="1" x14ac:dyDescent="0.2">
      <c r="A779" s="66"/>
      <c r="B779" s="66"/>
      <c r="D779" s="68"/>
      <c r="E779" s="68"/>
      <c r="F779" s="68"/>
      <c r="G779" s="68"/>
      <c r="H779" s="68"/>
      <c r="I779" s="68"/>
    </row>
    <row r="780" spans="1:9" s="45" customFormat="1" ht="12" customHeight="1" x14ac:dyDescent="0.2">
      <c r="A780" s="77" t="s">
        <v>458</v>
      </c>
      <c r="B780" s="77"/>
      <c r="D780" s="81"/>
      <c r="E780" s="81"/>
      <c r="F780" s="81"/>
      <c r="G780" s="81"/>
      <c r="H780" s="81"/>
      <c r="I780" s="81"/>
    </row>
    <row r="781" spans="1:9" ht="12" customHeight="1" x14ac:dyDescent="0.2">
      <c r="A781" s="47" t="s">
        <v>226</v>
      </c>
      <c r="B781" s="47"/>
      <c r="C781" s="43"/>
    </row>
    <row r="782" spans="1:9" ht="12" customHeight="1" x14ac:dyDescent="0.2">
      <c r="A782" s="50" t="s">
        <v>50</v>
      </c>
      <c r="B782" s="50"/>
      <c r="C782" s="46"/>
    </row>
    <row r="783" spans="1:9" ht="12" customHeight="1" x14ac:dyDescent="0.2">
      <c r="A783" s="51" t="s">
        <v>368</v>
      </c>
      <c r="B783" s="51" t="s">
        <v>322</v>
      </c>
      <c r="C783" s="52" t="s">
        <v>94</v>
      </c>
      <c r="D783" s="88">
        <v>1219000</v>
      </c>
      <c r="E783" s="2"/>
      <c r="F783" s="2">
        <f>SUM(D783:E783)</f>
        <v>1219000</v>
      </c>
      <c r="G783" s="88">
        <v>1218350</v>
      </c>
      <c r="H783" s="88">
        <v>0</v>
      </c>
      <c r="I783" s="73" t="s">
        <v>311</v>
      </c>
    </row>
    <row r="784" spans="1:9" s="46" customFormat="1" ht="12" customHeight="1" x14ac:dyDescent="0.2">
      <c r="A784" s="61"/>
      <c r="B784" s="61"/>
      <c r="C784" s="62" t="s">
        <v>62</v>
      </c>
      <c r="D784" s="89">
        <f t="shared" ref="D784" si="119">SUM(D783:D783)</f>
        <v>1219000</v>
      </c>
      <c r="E784" s="63">
        <f t="shared" ref="E784:H784" si="120">SUM(E783:E783)</f>
        <v>0</v>
      </c>
      <c r="F784" s="63">
        <f t="shared" si="120"/>
        <v>1219000</v>
      </c>
      <c r="G784" s="63">
        <f t="shared" si="120"/>
        <v>1218350</v>
      </c>
      <c r="H784" s="63">
        <f t="shared" si="120"/>
        <v>0</v>
      </c>
      <c r="I784" s="64"/>
    </row>
    <row r="785" spans="1:9" s="46" customFormat="1" ht="12" customHeight="1" x14ac:dyDescent="0.2">
      <c r="A785" s="50"/>
      <c r="B785" s="50"/>
      <c r="D785" s="64"/>
      <c r="E785" s="64"/>
      <c r="F785" s="64"/>
      <c r="G785" s="64"/>
      <c r="H785" s="64"/>
      <c r="I785" s="64"/>
    </row>
    <row r="786" spans="1:9" s="46" customFormat="1" ht="12" customHeight="1" x14ac:dyDescent="0.2">
      <c r="A786" s="50"/>
      <c r="B786" s="50"/>
      <c r="D786" s="64"/>
      <c r="E786" s="64"/>
      <c r="F786" s="64"/>
      <c r="G786" s="64"/>
      <c r="H786" s="64"/>
      <c r="I786" s="64"/>
    </row>
    <row r="787" spans="1:9" s="45" customFormat="1" ht="12" customHeight="1" x14ac:dyDescent="0.2">
      <c r="A787" s="77" t="s">
        <v>611</v>
      </c>
      <c r="B787" s="77"/>
      <c r="D787" s="81"/>
      <c r="E787" s="81"/>
      <c r="F787" s="81"/>
      <c r="G787" s="81"/>
      <c r="H787" s="81"/>
      <c r="I787" s="81"/>
    </row>
    <row r="788" spans="1:9" ht="12" customHeight="1" x14ac:dyDescent="0.2">
      <c r="A788" s="47" t="s">
        <v>226</v>
      </c>
      <c r="B788" s="47"/>
      <c r="C788" s="43"/>
    </row>
    <row r="789" spans="1:9" ht="12" customHeight="1" x14ac:dyDescent="0.2">
      <c r="A789" s="50" t="s">
        <v>50</v>
      </c>
      <c r="B789" s="50"/>
      <c r="C789" s="46"/>
    </row>
    <row r="790" spans="1:9" ht="12" customHeight="1" x14ac:dyDescent="0.2">
      <c r="A790" s="51" t="s">
        <v>368</v>
      </c>
      <c r="B790" s="51" t="s">
        <v>322</v>
      </c>
      <c r="C790" s="52" t="s">
        <v>612</v>
      </c>
      <c r="D790" s="88"/>
      <c r="E790" s="2">
        <v>200000</v>
      </c>
      <c r="F790" s="2">
        <f>SUM(D790:E790)</f>
        <v>200000</v>
      </c>
      <c r="G790" s="88">
        <v>200000</v>
      </c>
      <c r="H790" s="88">
        <v>0</v>
      </c>
      <c r="I790" s="73" t="s">
        <v>311</v>
      </c>
    </row>
    <row r="791" spans="1:9" s="46" customFormat="1" ht="12" customHeight="1" x14ac:dyDescent="0.2">
      <c r="A791" s="61"/>
      <c r="B791" s="61"/>
      <c r="C791" s="62" t="s">
        <v>62</v>
      </c>
      <c r="D791" s="89">
        <f t="shared" ref="D791:H791" si="121">SUM(D790:D790)</f>
        <v>0</v>
      </c>
      <c r="E791" s="63">
        <f t="shared" si="121"/>
        <v>200000</v>
      </c>
      <c r="F791" s="63">
        <f t="shared" si="121"/>
        <v>200000</v>
      </c>
      <c r="G791" s="63">
        <f t="shared" si="121"/>
        <v>200000</v>
      </c>
      <c r="H791" s="63">
        <f t="shared" si="121"/>
        <v>0</v>
      </c>
      <c r="I791" s="64"/>
    </row>
    <row r="792" spans="1:9" s="46" customFormat="1" ht="12" customHeight="1" x14ac:dyDescent="0.2">
      <c r="A792" s="50"/>
      <c r="B792" s="50"/>
      <c r="D792" s="64"/>
      <c r="E792" s="64"/>
      <c r="F792" s="64"/>
      <c r="G792" s="64"/>
      <c r="H792" s="64"/>
      <c r="I792" s="64"/>
    </row>
    <row r="793" spans="1:9" s="46" customFormat="1" ht="12" customHeight="1" x14ac:dyDescent="0.2">
      <c r="A793" s="50"/>
      <c r="B793" s="50"/>
      <c r="D793" s="64"/>
      <c r="E793" s="64"/>
      <c r="F793" s="64"/>
      <c r="G793" s="64"/>
      <c r="H793" s="64"/>
      <c r="I793" s="64"/>
    </row>
    <row r="794" spans="1:9" s="45" customFormat="1" ht="12" customHeight="1" x14ac:dyDescent="0.2">
      <c r="A794" s="77" t="s">
        <v>611</v>
      </c>
      <c r="B794" s="77"/>
      <c r="D794" s="81"/>
      <c r="E794" s="81"/>
      <c r="F794" s="81"/>
      <c r="G794" s="81"/>
      <c r="H794" s="81"/>
      <c r="I794" s="81"/>
    </row>
    <row r="795" spans="1:9" ht="12" customHeight="1" x14ac:dyDescent="0.2">
      <c r="A795" s="47" t="s">
        <v>226</v>
      </c>
      <c r="B795" s="47"/>
      <c r="C795" s="43"/>
    </row>
    <row r="796" spans="1:9" s="9" customFormat="1" x14ac:dyDescent="0.2">
      <c r="A796" s="66" t="s">
        <v>52</v>
      </c>
      <c r="B796" s="66"/>
      <c r="C796" s="67"/>
      <c r="D796" s="68"/>
      <c r="E796" s="68"/>
      <c r="F796" s="68"/>
      <c r="G796" s="68"/>
      <c r="H796" s="68"/>
      <c r="I796" s="68"/>
    </row>
    <row r="797" spans="1:9" s="9" customFormat="1" x14ac:dyDescent="0.2">
      <c r="A797" s="82" t="s">
        <v>386</v>
      </c>
      <c r="B797" s="82" t="s">
        <v>211</v>
      </c>
      <c r="C797" s="83" t="s">
        <v>620</v>
      </c>
      <c r="D797" s="84"/>
      <c r="E797" s="84">
        <v>220364</v>
      </c>
      <c r="F797" s="84">
        <f>SUM(D797:E797)</f>
        <v>220364</v>
      </c>
      <c r="G797" s="84">
        <v>220364</v>
      </c>
      <c r="H797" s="84">
        <v>0</v>
      </c>
      <c r="I797" s="73" t="s">
        <v>311</v>
      </c>
    </row>
    <row r="798" spans="1:9" s="9" customFormat="1" x14ac:dyDescent="0.2">
      <c r="A798" s="82" t="s">
        <v>212</v>
      </c>
      <c r="B798" s="82" t="s">
        <v>212</v>
      </c>
      <c r="C798" s="83" t="s">
        <v>95</v>
      </c>
      <c r="D798" s="84"/>
      <c r="E798" s="84">
        <v>28647</v>
      </c>
      <c r="F798" s="84">
        <f t="shared" ref="F798" si="122">SUM(D798:E798)</f>
        <v>28647</v>
      </c>
      <c r="G798" s="84">
        <v>28646</v>
      </c>
      <c r="H798" s="84">
        <v>0</v>
      </c>
      <c r="I798" s="73" t="s">
        <v>311</v>
      </c>
    </row>
    <row r="799" spans="1:9" s="67" customFormat="1" x14ac:dyDescent="0.2">
      <c r="A799" s="85"/>
      <c r="B799" s="85"/>
      <c r="C799" s="86" t="s">
        <v>53</v>
      </c>
      <c r="D799" s="87">
        <f t="shared" ref="D799:H799" si="123">SUM(D797:D798)</f>
        <v>0</v>
      </c>
      <c r="E799" s="87">
        <f t="shared" si="123"/>
        <v>249011</v>
      </c>
      <c r="F799" s="87">
        <f t="shared" si="123"/>
        <v>249011</v>
      </c>
      <c r="G799" s="87">
        <f t="shared" si="123"/>
        <v>249010</v>
      </c>
      <c r="H799" s="87">
        <f t="shared" si="123"/>
        <v>0</v>
      </c>
      <c r="I799" s="68"/>
    </row>
    <row r="800" spans="1:9" s="46" customFormat="1" ht="12" customHeight="1" x14ac:dyDescent="0.2">
      <c r="A800" s="50"/>
      <c r="B800" s="50"/>
      <c r="D800" s="64"/>
      <c r="E800" s="64"/>
      <c r="F800" s="64"/>
      <c r="G800" s="64"/>
      <c r="H800" s="64"/>
      <c r="I800" s="64"/>
    </row>
    <row r="801" spans="1:9" s="46" customFormat="1" ht="12" customHeight="1" x14ac:dyDescent="0.2">
      <c r="A801" s="50"/>
      <c r="B801" s="50"/>
      <c r="D801" s="64"/>
      <c r="E801" s="64"/>
      <c r="F801" s="64"/>
      <c r="G801" s="64"/>
      <c r="H801" s="64"/>
      <c r="I801" s="64"/>
    </row>
    <row r="802" spans="1:9" s="45" customFormat="1" ht="12" customHeight="1" x14ac:dyDescent="0.2">
      <c r="A802" s="77" t="s">
        <v>239</v>
      </c>
      <c r="B802" s="77"/>
      <c r="D802" s="81"/>
      <c r="E802" s="81"/>
      <c r="F802" s="81"/>
      <c r="G802" s="81"/>
      <c r="H802" s="81"/>
      <c r="I802" s="81"/>
    </row>
    <row r="803" spans="1:9" s="45" customFormat="1" ht="12" customHeight="1" x14ac:dyDescent="0.2">
      <c r="A803" s="77" t="s">
        <v>240</v>
      </c>
      <c r="B803" s="77"/>
      <c r="D803" s="81"/>
      <c r="E803" s="81"/>
      <c r="F803" s="81"/>
      <c r="G803" s="81"/>
      <c r="H803" s="81"/>
      <c r="I803" s="81"/>
    </row>
    <row r="804" spans="1:9" s="6" customFormat="1" ht="12" customHeight="1" x14ac:dyDescent="0.2">
      <c r="A804" s="55" t="s">
        <v>52</v>
      </c>
      <c r="B804" s="55"/>
      <c r="D804" s="7"/>
      <c r="E804" s="7"/>
      <c r="F804" s="7"/>
      <c r="G804" s="7"/>
      <c r="H804" s="7"/>
      <c r="I804" s="7"/>
    </row>
    <row r="805" spans="1:9" ht="11.1" customHeight="1" x14ac:dyDescent="0.2">
      <c r="A805" s="51" t="s">
        <v>218</v>
      </c>
      <c r="B805" s="51" t="s">
        <v>218</v>
      </c>
      <c r="C805" s="52" t="s">
        <v>203</v>
      </c>
      <c r="D805" s="2">
        <v>1000000</v>
      </c>
      <c r="E805" s="2"/>
      <c r="F805" s="2">
        <f t="shared" ref="F805:F828" si="124">SUM(D805:E805)</f>
        <v>1000000</v>
      </c>
      <c r="G805" s="2">
        <v>633041</v>
      </c>
      <c r="H805" s="2">
        <v>800000</v>
      </c>
      <c r="I805" s="73" t="s">
        <v>311</v>
      </c>
    </row>
    <row r="806" spans="1:9" ht="11.1" customHeight="1" x14ac:dyDescent="0.2">
      <c r="A806" s="51" t="s">
        <v>315</v>
      </c>
      <c r="B806" s="51" t="s">
        <v>315</v>
      </c>
      <c r="C806" s="52" t="s">
        <v>267</v>
      </c>
      <c r="D806" s="2">
        <v>270000</v>
      </c>
      <c r="E806" s="2"/>
      <c r="F806" s="2">
        <f t="shared" si="124"/>
        <v>270000</v>
      </c>
      <c r="G806" s="2">
        <v>58192</v>
      </c>
      <c r="H806" s="2">
        <v>216000</v>
      </c>
      <c r="I806" s="73" t="s">
        <v>311</v>
      </c>
    </row>
    <row r="807" spans="1:9" ht="11.1" customHeight="1" x14ac:dyDescent="0.2">
      <c r="A807" s="51" t="s">
        <v>218</v>
      </c>
      <c r="B807" s="51" t="s">
        <v>218</v>
      </c>
      <c r="C807" s="52" t="s">
        <v>255</v>
      </c>
      <c r="D807" s="2">
        <v>1900000</v>
      </c>
      <c r="E807" s="2"/>
      <c r="F807" s="2">
        <f t="shared" si="124"/>
        <v>1900000</v>
      </c>
      <c r="G807" s="2">
        <v>1034329</v>
      </c>
      <c r="H807" s="2"/>
      <c r="I807" s="73" t="s">
        <v>311</v>
      </c>
    </row>
    <row r="808" spans="1:9" ht="11.1" customHeight="1" x14ac:dyDescent="0.2">
      <c r="A808" s="51" t="s">
        <v>218</v>
      </c>
      <c r="B808" s="51"/>
      <c r="C808" s="52" t="s">
        <v>256</v>
      </c>
      <c r="D808" s="2">
        <v>700000</v>
      </c>
      <c r="E808" s="2"/>
      <c r="F808" s="2">
        <f t="shared" si="124"/>
        <v>700000</v>
      </c>
      <c r="G808" s="2">
        <v>740922</v>
      </c>
      <c r="H808" s="2"/>
      <c r="I808" s="73" t="s">
        <v>311</v>
      </c>
    </row>
    <row r="809" spans="1:9" ht="11.1" customHeight="1" x14ac:dyDescent="0.2">
      <c r="A809" s="51" t="s">
        <v>218</v>
      </c>
      <c r="B809" s="51"/>
      <c r="C809" s="52" t="s">
        <v>303</v>
      </c>
      <c r="D809" s="2">
        <v>1500000</v>
      </c>
      <c r="E809" s="2"/>
      <c r="F809" s="2">
        <f t="shared" si="124"/>
        <v>1500000</v>
      </c>
      <c r="G809" s="2">
        <v>429974</v>
      </c>
      <c r="H809" s="2"/>
      <c r="I809" s="73" t="s">
        <v>311</v>
      </c>
    </row>
    <row r="810" spans="1:9" ht="11.1" customHeight="1" x14ac:dyDescent="0.2">
      <c r="A810" s="51" t="s">
        <v>315</v>
      </c>
      <c r="B810" s="51" t="s">
        <v>315</v>
      </c>
      <c r="C810" s="52" t="s">
        <v>257</v>
      </c>
      <c r="D810" s="2">
        <v>1107000</v>
      </c>
      <c r="E810" s="2"/>
      <c r="F810" s="2">
        <f t="shared" si="124"/>
        <v>1107000</v>
      </c>
      <c r="G810" s="2">
        <v>230714</v>
      </c>
      <c r="H810" s="2"/>
      <c r="I810" s="73" t="s">
        <v>311</v>
      </c>
    </row>
    <row r="811" spans="1:9" ht="11.1" customHeight="1" x14ac:dyDescent="0.2">
      <c r="A811" s="51" t="s">
        <v>324</v>
      </c>
      <c r="B811" s="51" t="s">
        <v>324</v>
      </c>
      <c r="C811" s="52" t="s">
        <v>258</v>
      </c>
      <c r="D811" s="2">
        <v>50000</v>
      </c>
      <c r="E811" s="2"/>
      <c r="F811" s="2">
        <f t="shared" si="124"/>
        <v>50000</v>
      </c>
      <c r="G811" s="2">
        <v>35101</v>
      </c>
      <c r="H811" s="2"/>
      <c r="I811" s="73" t="s">
        <v>311</v>
      </c>
    </row>
    <row r="812" spans="1:9" ht="12" customHeight="1" x14ac:dyDescent="0.2">
      <c r="A812" s="51" t="s">
        <v>315</v>
      </c>
      <c r="B812" s="51" t="s">
        <v>315</v>
      </c>
      <c r="C812" s="52" t="s">
        <v>259</v>
      </c>
      <c r="D812" s="2">
        <v>14000</v>
      </c>
      <c r="E812" s="2"/>
      <c r="F812" s="2">
        <f t="shared" si="124"/>
        <v>14000</v>
      </c>
      <c r="G812" s="2">
        <v>6954</v>
      </c>
      <c r="H812" s="2"/>
      <c r="I812" s="73" t="s">
        <v>311</v>
      </c>
    </row>
    <row r="813" spans="1:9" ht="11.1" customHeight="1" x14ac:dyDescent="0.2">
      <c r="A813" s="51" t="s">
        <v>218</v>
      </c>
      <c r="B813" s="51" t="s">
        <v>218</v>
      </c>
      <c r="C813" s="52" t="s">
        <v>260</v>
      </c>
      <c r="D813" s="2">
        <v>450000</v>
      </c>
      <c r="E813" s="2"/>
      <c r="F813" s="2">
        <f t="shared" si="124"/>
        <v>450000</v>
      </c>
      <c r="G813" s="2">
        <v>571500</v>
      </c>
      <c r="H813" s="2"/>
      <c r="I813" s="73" t="s">
        <v>311</v>
      </c>
    </row>
    <row r="814" spans="1:9" ht="11.1" customHeight="1" x14ac:dyDescent="0.2">
      <c r="A814" s="51" t="s">
        <v>320</v>
      </c>
      <c r="B814" s="51" t="s">
        <v>320</v>
      </c>
      <c r="C814" s="52" t="s">
        <v>415</v>
      </c>
      <c r="D814" s="2">
        <v>50000</v>
      </c>
      <c r="E814" s="2"/>
      <c r="F814" s="2">
        <f t="shared" si="124"/>
        <v>50000</v>
      </c>
      <c r="G814" s="2">
        <v>12831</v>
      </c>
      <c r="H814" s="2"/>
      <c r="I814" s="73" t="s">
        <v>311</v>
      </c>
    </row>
    <row r="815" spans="1:9" ht="11.1" customHeight="1" x14ac:dyDescent="0.2">
      <c r="A815" s="51" t="s">
        <v>218</v>
      </c>
      <c r="B815" s="51" t="s">
        <v>218</v>
      </c>
      <c r="C815" s="52" t="s">
        <v>261</v>
      </c>
      <c r="D815" s="2">
        <v>1800000</v>
      </c>
      <c r="E815" s="2"/>
      <c r="F815" s="2">
        <f t="shared" si="124"/>
        <v>1800000</v>
      </c>
      <c r="G815" s="2">
        <v>650000</v>
      </c>
      <c r="H815" s="2"/>
      <c r="I815" s="73" t="s">
        <v>311</v>
      </c>
    </row>
    <row r="816" spans="1:9" ht="11.1" customHeight="1" x14ac:dyDescent="0.2">
      <c r="A816" s="51" t="s">
        <v>218</v>
      </c>
      <c r="B816" s="51"/>
      <c r="C816" s="52" t="s">
        <v>262</v>
      </c>
      <c r="D816" s="2">
        <v>150000</v>
      </c>
      <c r="E816" s="2"/>
      <c r="F816" s="2">
        <f t="shared" si="124"/>
        <v>150000</v>
      </c>
      <c r="G816" s="2">
        <v>0</v>
      </c>
      <c r="H816" s="2"/>
      <c r="I816" s="73" t="s">
        <v>311</v>
      </c>
    </row>
    <row r="817" spans="1:9" ht="11.1" customHeight="1" x14ac:dyDescent="0.2">
      <c r="A817" s="51" t="s">
        <v>218</v>
      </c>
      <c r="B817" s="51"/>
      <c r="C817" s="52" t="s">
        <v>304</v>
      </c>
      <c r="D817" s="2">
        <v>300000</v>
      </c>
      <c r="E817" s="2"/>
      <c r="F817" s="2">
        <f t="shared" si="124"/>
        <v>300000</v>
      </c>
      <c r="G817" s="2">
        <v>275200</v>
      </c>
      <c r="H817" s="2"/>
      <c r="I817" s="73" t="s">
        <v>311</v>
      </c>
    </row>
    <row r="818" spans="1:9" ht="11.1" customHeight="1" x14ac:dyDescent="0.2">
      <c r="A818" s="51" t="s">
        <v>218</v>
      </c>
      <c r="B818" s="51"/>
      <c r="C818" s="52" t="s">
        <v>553</v>
      </c>
      <c r="D818" s="2">
        <v>1575000</v>
      </c>
      <c r="E818" s="2"/>
      <c r="F818" s="2">
        <f t="shared" si="124"/>
        <v>1575000</v>
      </c>
      <c r="G818" s="2">
        <v>393700</v>
      </c>
      <c r="H818" s="2"/>
      <c r="I818" s="73" t="s">
        <v>311</v>
      </c>
    </row>
    <row r="819" spans="1:9" ht="10.5" customHeight="1" x14ac:dyDescent="0.2">
      <c r="A819" s="51" t="s">
        <v>315</v>
      </c>
      <c r="B819" s="51" t="s">
        <v>315</v>
      </c>
      <c r="C819" s="52" t="s">
        <v>263</v>
      </c>
      <c r="D819" s="2">
        <v>1168000</v>
      </c>
      <c r="E819" s="2"/>
      <c r="F819" s="2">
        <f t="shared" si="124"/>
        <v>1168000</v>
      </c>
      <c r="G819" s="2">
        <v>136118</v>
      </c>
      <c r="H819" s="2"/>
      <c r="I819" s="73" t="s">
        <v>311</v>
      </c>
    </row>
    <row r="820" spans="1:9" ht="12" customHeight="1" x14ac:dyDescent="0.2">
      <c r="A820" s="51" t="s">
        <v>576</v>
      </c>
      <c r="B820" s="51" t="s">
        <v>324</v>
      </c>
      <c r="C820" s="72" t="s">
        <v>264</v>
      </c>
      <c r="D820" s="2">
        <v>500000</v>
      </c>
      <c r="E820" s="2"/>
      <c r="F820" s="2">
        <f t="shared" si="124"/>
        <v>500000</v>
      </c>
      <c r="G820" s="2">
        <v>10313</v>
      </c>
      <c r="H820" s="2"/>
      <c r="I820" s="73" t="s">
        <v>311</v>
      </c>
    </row>
    <row r="821" spans="1:9" ht="14.25" customHeight="1" x14ac:dyDescent="0.2">
      <c r="A821" s="51" t="s">
        <v>315</v>
      </c>
      <c r="B821" s="51" t="s">
        <v>315</v>
      </c>
      <c r="C821" s="72" t="s">
        <v>265</v>
      </c>
      <c r="D821" s="2">
        <v>135000</v>
      </c>
      <c r="E821" s="2"/>
      <c r="F821" s="2">
        <f t="shared" si="124"/>
        <v>135000</v>
      </c>
      <c r="G821" s="2">
        <v>508401</v>
      </c>
      <c r="H821" s="2"/>
      <c r="I821" s="73" t="s">
        <v>311</v>
      </c>
    </row>
    <row r="822" spans="1:9" ht="14.25" customHeight="1" x14ac:dyDescent="0.2">
      <c r="A822" s="51" t="s">
        <v>406</v>
      </c>
      <c r="B822" s="51" t="s">
        <v>328</v>
      </c>
      <c r="C822" s="72" t="s">
        <v>165</v>
      </c>
      <c r="D822" s="2">
        <v>120000</v>
      </c>
      <c r="E822" s="2"/>
      <c r="F822" s="2">
        <f t="shared" si="124"/>
        <v>120000</v>
      </c>
      <c r="G822" s="2">
        <v>20727</v>
      </c>
      <c r="H822" s="2"/>
      <c r="I822" s="73" t="s">
        <v>311</v>
      </c>
    </row>
    <row r="823" spans="1:9" ht="12" customHeight="1" x14ac:dyDescent="0.2">
      <c r="A823" s="51" t="s">
        <v>218</v>
      </c>
      <c r="B823" s="51" t="s">
        <v>218</v>
      </c>
      <c r="C823" s="52" t="s">
        <v>156</v>
      </c>
      <c r="D823" s="2">
        <v>100000</v>
      </c>
      <c r="E823" s="2"/>
      <c r="F823" s="2">
        <f t="shared" si="124"/>
        <v>100000</v>
      </c>
      <c r="G823" s="2">
        <v>0</v>
      </c>
      <c r="H823" s="2"/>
      <c r="I823" s="73" t="s">
        <v>311</v>
      </c>
    </row>
    <row r="824" spans="1:9" ht="12" customHeight="1" x14ac:dyDescent="0.2">
      <c r="A824" s="51" t="s">
        <v>213</v>
      </c>
      <c r="B824" s="51" t="s">
        <v>213</v>
      </c>
      <c r="C824" s="52" t="s">
        <v>157</v>
      </c>
      <c r="D824" s="2">
        <v>120000</v>
      </c>
      <c r="E824" s="2"/>
      <c r="F824" s="2">
        <f t="shared" si="124"/>
        <v>120000</v>
      </c>
      <c r="G824" s="2">
        <v>41253</v>
      </c>
      <c r="H824" s="2"/>
      <c r="I824" s="73" t="s">
        <v>311</v>
      </c>
    </row>
    <row r="825" spans="1:9" ht="12" customHeight="1" x14ac:dyDescent="0.2">
      <c r="A825" s="51" t="s">
        <v>218</v>
      </c>
      <c r="B825" s="51" t="s">
        <v>218</v>
      </c>
      <c r="C825" s="52" t="s">
        <v>546</v>
      </c>
      <c r="D825" s="2">
        <v>900000</v>
      </c>
      <c r="E825" s="2"/>
      <c r="F825" s="2">
        <f t="shared" si="124"/>
        <v>900000</v>
      </c>
      <c r="G825" s="2">
        <v>750500</v>
      </c>
      <c r="H825" s="2"/>
      <c r="I825" s="73" t="s">
        <v>311</v>
      </c>
    </row>
    <row r="826" spans="1:9" ht="12" customHeight="1" x14ac:dyDescent="0.2">
      <c r="A826" s="51" t="s">
        <v>218</v>
      </c>
      <c r="B826" s="51"/>
      <c r="C826" s="52" t="s">
        <v>547</v>
      </c>
      <c r="D826" s="2">
        <v>1000000</v>
      </c>
      <c r="E826" s="2"/>
      <c r="F826" s="2">
        <f t="shared" si="124"/>
        <v>1000000</v>
      </c>
      <c r="G826" s="2">
        <v>1027400</v>
      </c>
      <c r="H826" s="2"/>
      <c r="I826" s="73" t="s">
        <v>311</v>
      </c>
    </row>
    <row r="827" spans="1:9" ht="12" customHeight="1" x14ac:dyDescent="0.2">
      <c r="A827" s="51" t="s">
        <v>218</v>
      </c>
      <c r="B827" s="51"/>
      <c r="C827" s="52" t="s">
        <v>419</v>
      </c>
      <c r="D827" s="2">
        <v>300000</v>
      </c>
      <c r="E827" s="2"/>
      <c r="F827" s="2">
        <f t="shared" si="124"/>
        <v>300000</v>
      </c>
      <c r="G827" s="2">
        <v>617000</v>
      </c>
      <c r="H827" s="2"/>
      <c r="I827" s="73" t="s">
        <v>311</v>
      </c>
    </row>
    <row r="828" spans="1:9" ht="12" customHeight="1" x14ac:dyDescent="0.2">
      <c r="A828" s="51" t="s">
        <v>315</v>
      </c>
      <c r="B828" s="51" t="s">
        <v>315</v>
      </c>
      <c r="C828" s="52" t="s">
        <v>266</v>
      </c>
      <c r="D828" s="2">
        <v>686000</v>
      </c>
      <c r="E828" s="2"/>
      <c r="F828" s="2">
        <f t="shared" si="124"/>
        <v>686000</v>
      </c>
      <c r="G828" s="2">
        <v>505509</v>
      </c>
      <c r="H828" s="2"/>
      <c r="I828" s="73" t="s">
        <v>311</v>
      </c>
    </row>
    <row r="829" spans="1:9" ht="12" customHeight="1" x14ac:dyDescent="0.2">
      <c r="A829" s="51" t="s">
        <v>218</v>
      </c>
      <c r="B829" s="51" t="s">
        <v>218</v>
      </c>
      <c r="C829" s="52" t="s">
        <v>548</v>
      </c>
      <c r="D829" s="2">
        <v>100000</v>
      </c>
      <c r="E829" s="2"/>
      <c r="F829" s="2">
        <f t="shared" ref="F829:F830" si="125">SUM(D829:E829)</f>
        <v>100000</v>
      </c>
      <c r="G829" s="2">
        <v>362668</v>
      </c>
      <c r="H829" s="2"/>
      <c r="I829" s="73" t="s">
        <v>311</v>
      </c>
    </row>
    <row r="830" spans="1:9" ht="12" customHeight="1" x14ac:dyDescent="0.2">
      <c r="A830" s="51" t="s">
        <v>315</v>
      </c>
      <c r="B830" s="51" t="s">
        <v>315</v>
      </c>
      <c r="C830" s="52" t="s">
        <v>300</v>
      </c>
      <c r="D830" s="2">
        <v>27000</v>
      </c>
      <c r="E830" s="2"/>
      <c r="F830" s="2">
        <f t="shared" si="125"/>
        <v>27000</v>
      </c>
      <c r="G830" s="2">
        <v>369</v>
      </c>
      <c r="H830" s="2"/>
      <c r="I830" s="73" t="s">
        <v>311</v>
      </c>
    </row>
    <row r="831" spans="1:9" s="46" customFormat="1" ht="12" customHeight="1" x14ac:dyDescent="0.2">
      <c r="A831" s="61"/>
      <c r="B831" s="61"/>
      <c r="C831" s="62" t="s">
        <v>66</v>
      </c>
      <c r="D831" s="63">
        <f>SUM(D805:D830)</f>
        <v>16022000</v>
      </c>
      <c r="E831" s="63">
        <f>SUM(E805:E830)</f>
        <v>0</v>
      </c>
      <c r="F831" s="63">
        <f>SUM(F805:F830)</f>
        <v>16022000</v>
      </c>
      <c r="G831" s="63">
        <f t="shared" ref="G831:H831" si="126">SUM(G805:G830)</f>
        <v>9052716</v>
      </c>
      <c r="H831" s="63">
        <f t="shared" si="126"/>
        <v>1016000</v>
      </c>
      <c r="I831" s="64"/>
    </row>
    <row r="832" spans="1:9" s="46" customFormat="1" ht="12" customHeight="1" x14ac:dyDescent="0.2">
      <c r="A832" s="50"/>
      <c r="B832" s="50"/>
      <c r="D832" s="64"/>
      <c r="E832" s="64"/>
      <c r="F832" s="64"/>
      <c r="G832" s="64"/>
      <c r="H832" s="64"/>
      <c r="I832" s="64"/>
    </row>
    <row r="833" spans="1:244" s="46" customFormat="1" ht="12" customHeight="1" x14ac:dyDescent="0.2">
      <c r="A833" s="50"/>
      <c r="B833" s="50"/>
      <c r="D833" s="64"/>
      <c r="E833" s="64"/>
      <c r="F833" s="64"/>
      <c r="G833" s="64"/>
      <c r="H833" s="64"/>
      <c r="I833" s="64"/>
    </row>
    <row r="834" spans="1:244" s="43" customFormat="1" x14ac:dyDescent="0.2">
      <c r="A834" s="47" t="s">
        <v>241</v>
      </c>
      <c r="B834" s="47"/>
      <c r="D834" s="49"/>
      <c r="E834" s="49"/>
      <c r="F834" s="49"/>
      <c r="G834" s="49"/>
      <c r="H834" s="49"/>
      <c r="I834" s="49"/>
    </row>
    <row r="835" spans="1:244" ht="12" customHeight="1" x14ac:dyDescent="0.2">
      <c r="A835" s="47" t="s">
        <v>226</v>
      </c>
      <c r="B835" s="47"/>
      <c r="C835" s="43"/>
    </row>
    <row r="836" spans="1:244" x14ac:dyDescent="0.2">
      <c r="A836" s="50" t="s">
        <v>52</v>
      </c>
      <c r="B836" s="50"/>
    </row>
    <row r="837" spans="1:244" x14ac:dyDescent="0.2">
      <c r="A837" s="51" t="s">
        <v>324</v>
      </c>
      <c r="B837" s="51" t="s">
        <v>324</v>
      </c>
      <c r="C837" s="52" t="s">
        <v>137</v>
      </c>
      <c r="D837" s="2">
        <v>50000</v>
      </c>
      <c r="E837" s="2"/>
      <c r="F837" s="2">
        <f>SUM(D837:E837)</f>
        <v>50000</v>
      </c>
      <c r="G837" s="2">
        <v>0</v>
      </c>
      <c r="H837" s="2">
        <v>0</v>
      </c>
      <c r="I837" s="73" t="s">
        <v>311</v>
      </c>
    </row>
    <row r="838" spans="1:244" x14ac:dyDescent="0.2">
      <c r="A838" s="51" t="s">
        <v>220</v>
      </c>
      <c r="B838" s="51" t="s">
        <v>220</v>
      </c>
      <c r="C838" s="52" t="s">
        <v>120</v>
      </c>
      <c r="D838" s="2">
        <v>20000</v>
      </c>
      <c r="E838" s="2"/>
      <c r="F838" s="2">
        <f t="shared" ref="F838:F842" si="127">SUM(D838:E838)</f>
        <v>20000</v>
      </c>
      <c r="G838" s="2">
        <v>0</v>
      </c>
      <c r="H838" s="2">
        <v>0</v>
      </c>
      <c r="I838" s="73" t="s">
        <v>311</v>
      </c>
    </row>
    <row r="839" spans="1:244" x14ac:dyDescent="0.2">
      <c r="A839" s="51" t="s">
        <v>218</v>
      </c>
      <c r="B839" s="51" t="s">
        <v>218</v>
      </c>
      <c r="C839" s="52" t="s">
        <v>54</v>
      </c>
      <c r="D839" s="2">
        <v>35000</v>
      </c>
      <c r="E839" s="2"/>
      <c r="F839" s="2">
        <f t="shared" si="127"/>
        <v>35000</v>
      </c>
      <c r="G839" s="2">
        <v>0</v>
      </c>
      <c r="H839" s="2">
        <v>0</v>
      </c>
      <c r="I839" s="73" t="s">
        <v>311</v>
      </c>
    </row>
    <row r="840" spans="1:244" x14ac:dyDescent="0.2">
      <c r="A840" s="51" t="s">
        <v>315</v>
      </c>
      <c r="B840" s="51" t="s">
        <v>315</v>
      </c>
      <c r="C840" s="52" t="s">
        <v>55</v>
      </c>
      <c r="D840" s="2">
        <v>29000</v>
      </c>
      <c r="E840" s="2"/>
      <c r="F840" s="2">
        <f t="shared" si="127"/>
        <v>29000</v>
      </c>
      <c r="G840" s="2">
        <v>0</v>
      </c>
      <c r="H840" s="2">
        <v>0</v>
      </c>
      <c r="I840" s="73" t="s">
        <v>311</v>
      </c>
    </row>
    <row r="841" spans="1:244" x14ac:dyDescent="0.2">
      <c r="A841" s="51" t="s">
        <v>362</v>
      </c>
      <c r="B841" s="51" t="s">
        <v>321</v>
      </c>
      <c r="C841" s="52" t="s">
        <v>280</v>
      </c>
      <c r="D841" s="2">
        <v>700000</v>
      </c>
      <c r="E841" s="2">
        <v>450000</v>
      </c>
      <c r="F841" s="2">
        <f t="shared" si="127"/>
        <v>1150000</v>
      </c>
      <c r="G841" s="2">
        <v>1150000</v>
      </c>
      <c r="H841" s="2">
        <v>1000000</v>
      </c>
      <c r="I841" s="73" t="s">
        <v>311</v>
      </c>
    </row>
    <row r="842" spans="1:244" x14ac:dyDescent="0.2">
      <c r="A842" s="51" t="s">
        <v>362</v>
      </c>
      <c r="B842" s="51"/>
      <c r="C842" s="52" t="s">
        <v>646</v>
      </c>
      <c r="D842" s="2">
        <v>4500000</v>
      </c>
      <c r="E842" s="2">
        <v>450000</v>
      </c>
      <c r="F842" s="2">
        <f t="shared" si="127"/>
        <v>4950000</v>
      </c>
      <c r="G842" s="2">
        <v>4950000</v>
      </c>
      <c r="H842" s="2">
        <v>4000000</v>
      </c>
      <c r="I842" s="73" t="s">
        <v>311</v>
      </c>
    </row>
    <row r="843" spans="1:244" s="46" customFormat="1" x14ac:dyDescent="0.2">
      <c r="A843" s="61"/>
      <c r="B843" s="61"/>
      <c r="C843" s="62" t="s">
        <v>53</v>
      </c>
      <c r="D843" s="63">
        <f>SUM(D837:D842)</f>
        <v>5334000</v>
      </c>
      <c r="E843" s="63">
        <f>SUM(E837:E842)</f>
        <v>900000</v>
      </c>
      <c r="F843" s="63">
        <f>SUM(F837:F842)</f>
        <v>6234000</v>
      </c>
      <c r="G843" s="63">
        <f t="shared" ref="G843:H843" si="128">SUM(G837:G842)</f>
        <v>6100000</v>
      </c>
      <c r="H843" s="63">
        <f t="shared" si="128"/>
        <v>5000000</v>
      </c>
      <c r="I843" s="64"/>
    </row>
    <row r="844" spans="1:244" s="46" customFormat="1" x14ac:dyDescent="0.2">
      <c r="A844" s="50"/>
      <c r="B844" s="50"/>
      <c r="D844" s="64"/>
      <c r="E844" s="64"/>
      <c r="F844" s="64"/>
      <c r="G844" s="64"/>
      <c r="H844" s="64"/>
      <c r="I844" s="64"/>
    </row>
    <row r="845" spans="1:244" s="46" customFormat="1" x14ac:dyDescent="0.2">
      <c r="A845" s="50"/>
      <c r="B845" s="50"/>
      <c r="D845" s="64"/>
      <c r="E845" s="64"/>
      <c r="F845" s="64"/>
      <c r="G845" s="64"/>
      <c r="H845" s="64"/>
      <c r="I845" s="64"/>
    </row>
    <row r="846" spans="1:244" s="9" customFormat="1" x14ac:dyDescent="0.2">
      <c r="A846" s="90" t="s">
        <v>242</v>
      </c>
      <c r="B846" s="90"/>
      <c r="C846" s="91"/>
      <c r="D846" s="92"/>
      <c r="E846" s="92"/>
      <c r="F846" s="92"/>
      <c r="G846" s="92"/>
      <c r="H846" s="92"/>
      <c r="I846" s="92"/>
    </row>
    <row r="847" spans="1:244" ht="12.45" customHeight="1" x14ac:dyDescent="0.2">
      <c r="A847" s="47" t="s">
        <v>226</v>
      </c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  <c r="AA847" s="47"/>
      <c r="AB847" s="47"/>
      <c r="AC847" s="47"/>
      <c r="AD847" s="47"/>
      <c r="AE847" s="47"/>
      <c r="AF847" s="47"/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  <c r="AX847" s="47"/>
      <c r="AY847" s="47"/>
      <c r="AZ847" s="47"/>
      <c r="BA847" s="47"/>
      <c r="BB847" s="47"/>
      <c r="BC847" s="47"/>
      <c r="BD847" s="47"/>
      <c r="BE847" s="47"/>
      <c r="BF847" s="47"/>
      <c r="BG847" s="47"/>
      <c r="BH847" s="47"/>
      <c r="BI847" s="47"/>
      <c r="BJ847" s="47"/>
      <c r="BK847" s="47"/>
      <c r="BL847" s="47"/>
      <c r="BM847" s="47"/>
      <c r="BN847" s="47"/>
      <c r="BO847" s="47"/>
      <c r="BP847" s="47"/>
      <c r="BQ847" s="47"/>
      <c r="BR847" s="47"/>
      <c r="BS847" s="47"/>
      <c r="BT847" s="47"/>
      <c r="BU847" s="47"/>
      <c r="BV847" s="47"/>
      <c r="BW847" s="47"/>
      <c r="BX847" s="47"/>
      <c r="BY847" s="47"/>
      <c r="BZ847" s="47"/>
      <c r="CA847" s="47"/>
      <c r="CB847" s="47"/>
      <c r="CC847" s="47"/>
      <c r="CD847" s="47"/>
      <c r="CE847" s="47"/>
      <c r="CF847" s="47"/>
      <c r="CG847" s="47"/>
      <c r="CH847" s="47"/>
      <c r="CI847" s="47"/>
      <c r="CJ847" s="47"/>
      <c r="CK847" s="47"/>
      <c r="CL847" s="47"/>
      <c r="CM847" s="47"/>
      <c r="CN847" s="47"/>
      <c r="CO847" s="47"/>
      <c r="CP847" s="47"/>
      <c r="CQ847" s="47"/>
      <c r="CR847" s="47"/>
      <c r="CS847" s="47"/>
      <c r="CT847" s="47"/>
      <c r="CU847" s="47"/>
      <c r="CV847" s="47"/>
      <c r="CW847" s="47"/>
      <c r="CX847" s="47"/>
      <c r="CY847" s="47"/>
      <c r="CZ847" s="47"/>
      <c r="DA847" s="47"/>
      <c r="DB847" s="47"/>
      <c r="DC847" s="47"/>
      <c r="DD847" s="47"/>
      <c r="DE847" s="47"/>
      <c r="DF847" s="47"/>
      <c r="DG847" s="47"/>
      <c r="DH847" s="47"/>
      <c r="DI847" s="47"/>
      <c r="DJ847" s="47"/>
      <c r="DK847" s="47"/>
      <c r="DL847" s="47"/>
      <c r="DM847" s="47"/>
      <c r="DN847" s="47"/>
      <c r="DO847" s="47"/>
      <c r="DP847" s="47"/>
      <c r="DQ847" s="47"/>
      <c r="DR847" s="47"/>
      <c r="DS847" s="47"/>
      <c r="DT847" s="47"/>
      <c r="DU847" s="47"/>
      <c r="DV847" s="47"/>
      <c r="DW847" s="47"/>
      <c r="DX847" s="47"/>
      <c r="DY847" s="47"/>
      <c r="DZ847" s="47"/>
      <c r="EA847" s="47"/>
      <c r="EB847" s="47"/>
      <c r="EC847" s="47"/>
      <c r="ED847" s="47"/>
      <c r="EE847" s="47"/>
      <c r="EF847" s="47"/>
      <c r="EG847" s="47"/>
      <c r="EH847" s="47"/>
      <c r="EI847" s="47"/>
      <c r="EJ847" s="47"/>
      <c r="EK847" s="47"/>
      <c r="EL847" s="47"/>
      <c r="EM847" s="47"/>
      <c r="EN847" s="47"/>
      <c r="EO847" s="47"/>
      <c r="EP847" s="47"/>
      <c r="EQ847" s="47"/>
      <c r="ER847" s="47"/>
      <c r="ES847" s="47"/>
      <c r="ET847" s="47"/>
      <c r="EU847" s="47"/>
      <c r="EV847" s="47"/>
      <c r="EW847" s="47"/>
      <c r="EX847" s="47"/>
      <c r="EY847" s="47"/>
      <c r="EZ847" s="47"/>
      <c r="FA847" s="47"/>
      <c r="FB847" s="47"/>
      <c r="FC847" s="47"/>
      <c r="FD847" s="47"/>
      <c r="FE847" s="47"/>
      <c r="FF847" s="47"/>
      <c r="FG847" s="47"/>
      <c r="FH847" s="47"/>
      <c r="FI847" s="47"/>
      <c r="FJ847" s="47"/>
      <c r="FK847" s="47"/>
      <c r="FL847" s="47"/>
      <c r="FM847" s="47"/>
      <c r="FN847" s="47"/>
      <c r="FO847" s="47"/>
      <c r="FP847" s="47"/>
      <c r="FQ847" s="47"/>
      <c r="FR847" s="47"/>
      <c r="FS847" s="47"/>
      <c r="FT847" s="47"/>
      <c r="FU847" s="47"/>
      <c r="FV847" s="47"/>
      <c r="FW847" s="47"/>
      <c r="FX847" s="47"/>
      <c r="FY847" s="47"/>
      <c r="FZ847" s="47"/>
      <c r="GA847" s="47"/>
      <c r="GB847" s="47"/>
      <c r="GC847" s="47"/>
      <c r="GD847" s="47"/>
      <c r="GE847" s="47"/>
      <c r="GF847" s="47"/>
      <c r="GG847" s="47"/>
      <c r="GH847" s="47"/>
      <c r="GI847" s="47"/>
      <c r="GJ847" s="47"/>
      <c r="GK847" s="47"/>
      <c r="GL847" s="47"/>
      <c r="GM847" s="47"/>
      <c r="GN847" s="47"/>
      <c r="GO847" s="47"/>
      <c r="GP847" s="47"/>
      <c r="GQ847" s="47"/>
      <c r="GR847" s="47"/>
      <c r="GS847" s="47"/>
      <c r="GT847" s="47"/>
      <c r="GU847" s="47"/>
      <c r="GV847" s="47"/>
      <c r="GW847" s="47"/>
      <c r="GX847" s="47"/>
      <c r="GY847" s="47"/>
      <c r="GZ847" s="47"/>
      <c r="HA847" s="47"/>
      <c r="HB847" s="47"/>
      <c r="HC847" s="47"/>
      <c r="HD847" s="47"/>
      <c r="HE847" s="47"/>
      <c r="HF847" s="47"/>
      <c r="HG847" s="47"/>
      <c r="HH847" s="47"/>
      <c r="HI847" s="47"/>
      <c r="HJ847" s="47"/>
      <c r="HK847" s="47"/>
      <c r="HL847" s="47"/>
      <c r="HM847" s="47"/>
      <c r="HN847" s="47"/>
      <c r="HO847" s="47"/>
      <c r="HP847" s="47"/>
      <c r="HQ847" s="47"/>
      <c r="HR847" s="47"/>
      <c r="HS847" s="47"/>
      <c r="HT847" s="47"/>
      <c r="HU847" s="47"/>
      <c r="HV847" s="47"/>
      <c r="HW847" s="47"/>
      <c r="HX847" s="47"/>
      <c r="HY847" s="47"/>
      <c r="HZ847" s="47"/>
      <c r="IA847" s="47"/>
      <c r="IB847" s="47"/>
      <c r="IC847" s="47"/>
      <c r="ID847" s="47"/>
      <c r="IE847" s="47"/>
      <c r="IF847" s="47"/>
      <c r="IG847" s="47"/>
      <c r="IH847" s="47"/>
      <c r="II847" s="47"/>
      <c r="IJ847" s="47"/>
    </row>
    <row r="848" spans="1:244" s="9" customFormat="1" x14ac:dyDescent="0.2">
      <c r="A848" s="66" t="s">
        <v>50</v>
      </c>
      <c r="B848" s="66"/>
      <c r="C848" s="67"/>
      <c r="D848" s="68"/>
      <c r="E848" s="68"/>
      <c r="F848" s="68"/>
      <c r="G848" s="68"/>
      <c r="H848" s="68"/>
      <c r="I848" s="68"/>
    </row>
    <row r="849" spans="1:9" s="9" customFormat="1" x14ac:dyDescent="0.2">
      <c r="A849" s="82" t="s">
        <v>215</v>
      </c>
      <c r="B849" s="82" t="s">
        <v>215</v>
      </c>
      <c r="C849" s="83" t="s">
        <v>145</v>
      </c>
      <c r="D849" s="84">
        <v>50000</v>
      </c>
      <c r="E849" s="84"/>
      <c r="F849" s="84">
        <f>SUM(D849:E849)</f>
        <v>50000</v>
      </c>
      <c r="G849" s="84">
        <v>36064</v>
      </c>
      <c r="H849" s="84">
        <v>50000</v>
      </c>
      <c r="I849" s="93" t="s">
        <v>312</v>
      </c>
    </row>
    <row r="850" spans="1:9" s="9" customFormat="1" x14ac:dyDescent="0.2">
      <c r="A850" s="82" t="s">
        <v>314</v>
      </c>
      <c r="B850" s="82" t="s">
        <v>314</v>
      </c>
      <c r="C850" s="83" t="s">
        <v>148</v>
      </c>
      <c r="D850" s="84">
        <v>14000</v>
      </c>
      <c r="E850" s="84"/>
      <c r="F850" s="84">
        <f>SUM(D850:E850)</f>
        <v>14000</v>
      </c>
      <c r="G850" s="84">
        <v>9736</v>
      </c>
      <c r="H850" s="84">
        <v>11000</v>
      </c>
      <c r="I850" s="93" t="s">
        <v>312</v>
      </c>
    </row>
    <row r="851" spans="1:9" s="67" customFormat="1" x14ac:dyDescent="0.2">
      <c r="A851" s="85"/>
      <c r="B851" s="85"/>
      <c r="C851" s="86" t="s">
        <v>51</v>
      </c>
      <c r="D851" s="87">
        <f>SUM(D849:D850)</f>
        <v>64000</v>
      </c>
      <c r="E851" s="87">
        <f>SUM(E849:E850)</f>
        <v>0</v>
      </c>
      <c r="F851" s="87">
        <f>SUM(F849:F850)</f>
        <v>64000</v>
      </c>
      <c r="G851" s="87">
        <f t="shared" ref="G851:H851" si="129">SUM(G849:G850)</f>
        <v>45800</v>
      </c>
      <c r="H851" s="87">
        <f t="shared" si="129"/>
        <v>61000</v>
      </c>
      <c r="I851" s="68"/>
    </row>
    <row r="852" spans="1:9" s="67" customFormat="1" x14ac:dyDescent="0.2">
      <c r="A852" s="66"/>
      <c r="B852" s="66"/>
      <c r="D852" s="68"/>
      <c r="E852" s="68"/>
      <c r="F852" s="68"/>
      <c r="G852" s="68"/>
      <c r="H852" s="68"/>
      <c r="I852" s="68"/>
    </row>
    <row r="853" spans="1:9" s="67" customFormat="1" x14ac:dyDescent="0.2">
      <c r="A853" s="66"/>
      <c r="B853" s="66"/>
      <c r="D853" s="68"/>
      <c r="E853" s="68"/>
      <c r="F853" s="68"/>
      <c r="G853" s="68"/>
      <c r="H853" s="68"/>
      <c r="I853" s="68"/>
    </row>
    <row r="854" spans="1:9" s="43" customFormat="1" ht="30.75" customHeight="1" x14ac:dyDescent="0.2">
      <c r="A854" s="47"/>
      <c r="B854" s="47"/>
      <c r="D854" s="12" t="s">
        <v>554</v>
      </c>
      <c r="E854" s="12" t="s">
        <v>555</v>
      </c>
      <c r="F854" s="12" t="s">
        <v>556</v>
      </c>
      <c r="G854" s="12" t="s">
        <v>651</v>
      </c>
      <c r="H854" s="12" t="s">
        <v>652</v>
      </c>
      <c r="I854" s="48"/>
    </row>
    <row r="855" spans="1:9" s="45" customFormat="1" ht="12" customHeight="1" x14ac:dyDescent="0.2">
      <c r="A855" s="77" t="s">
        <v>243</v>
      </c>
      <c r="B855" s="77"/>
      <c r="D855" s="81"/>
      <c r="E855" s="81"/>
      <c r="F855" s="81"/>
      <c r="G855" s="81"/>
      <c r="H855" s="81"/>
      <c r="I855" s="81"/>
    </row>
    <row r="856" spans="1:9" s="45" customFormat="1" ht="12" customHeight="1" x14ac:dyDescent="0.2">
      <c r="A856" s="77" t="s">
        <v>240</v>
      </c>
      <c r="B856" s="77"/>
      <c r="D856" s="81"/>
      <c r="E856" s="81"/>
      <c r="F856" s="81"/>
      <c r="G856" s="81"/>
      <c r="H856" s="81"/>
      <c r="I856" s="81"/>
    </row>
    <row r="857" spans="1:9" s="9" customFormat="1" x14ac:dyDescent="0.2">
      <c r="A857" s="66" t="s">
        <v>50</v>
      </c>
      <c r="B857" s="66"/>
      <c r="C857" s="67"/>
      <c r="D857" s="68"/>
      <c r="E857" s="68"/>
      <c r="F857" s="68"/>
      <c r="G857" s="68"/>
      <c r="H857" s="68"/>
      <c r="I857" s="68"/>
    </row>
    <row r="858" spans="1:9" s="9" customFormat="1" x14ac:dyDescent="0.2">
      <c r="A858" s="82" t="s">
        <v>215</v>
      </c>
      <c r="B858" s="82" t="s">
        <v>215</v>
      </c>
      <c r="C858" s="83" t="s">
        <v>249</v>
      </c>
      <c r="D858" s="2">
        <v>0</v>
      </c>
      <c r="E858" s="2"/>
      <c r="F858" s="2">
        <f>SUM(D858:E858)</f>
        <v>0</v>
      </c>
      <c r="G858" s="2">
        <v>0</v>
      </c>
      <c r="H858" s="2"/>
      <c r="I858" s="93" t="s">
        <v>312</v>
      </c>
    </row>
    <row r="859" spans="1:9" s="9" customFormat="1" x14ac:dyDescent="0.2">
      <c r="A859" s="82" t="s">
        <v>215</v>
      </c>
      <c r="B859" s="82"/>
      <c r="C859" s="83" t="s">
        <v>153</v>
      </c>
      <c r="D859" s="84">
        <v>30000</v>
      </c>
      <c r="E859" s="84"/>
      <c r="F859" s="2">
        <f t="shared" ref="F859:F860" si="130">SUM(D859:E859)</f>
        <v>30000</v>
      </c>
      <c r="G859" s="2">
        <v>76811</v>
      </c>
      <c r="H859" s="2">
        <v>50000</v>
      </c>
      <c r="I859" s="93" t="s">
        <v>312</v>
      </c>
    </row>
    <row r="860" spans="1:9" s="9" customFormat="1" x14ac:dyDescent="0.2">
      <c r="A860" s="82" t="s">
        <v>314</v>
      </c>
      <c r="B860" s="82" t="s">
        <v>314</v>
      </c>
      <c r="C860" s="83" t="s">
        <v>148</v>
      </c>
      <c r="D860" s="84">
        <v>8000</v>
      </c>
      <c r="E860" s="84"/>
      <c r="F860" s="2">
        <f t="shared" si="130"/>
        <v>8000</v>
      </c>
      <c r="G860" s="2">
        <v>20739</v>
      </c>
      <c r="H860" s="2">
        <v>14000</v>
      </c>
      <c r="I860" s="93" t="s">
        <v>312</v>
      </c>
    </row>
    <row r="861" spans="1:9" s="67" customFormat="1" x14ac:dyDescent="0.2">
      <c r="A861" s="85"/>
      <c r="B861" s="85"/>
      <c r="C861" s="86" t="s">
        <v>51</v>
      </c>
      <c r="D861" s="87">
        <f>SUM(D858:D860)</f>
        <v>38000</v>
      </c>
      <c r="E861" s="87">
        <f>SUM(E858:E860)</f>
        <v>0</v>
      </c>
      <c r="F861" s="87">
        <f>SUM(F858:F860)</f>
        <v>38000</v>
      </c>
      <c r="G861" s="87">
        <f t="shared" ref="G861:H861" si="131">SUM(G858:G860)</f>
        <v>97550</v>
      </c>
      <c r="H861" s="87">
        <f t="shared" si="131"/>
        <v>64000</v>
      </c>
      <c r="I861" s="68"/>
    </row>
    <row r="862" spans="1:9" s="67" customFormat="1" x14ac:dyDescent="0.2">
      <c r="A862" s="66"/>
      <c r="B862" s="66"/>
      <c r="D862" s="68"/>
      <c r="E862" s="68"/>
      <c r="F862" s="68"/>
      <c r="G862" s="68"/>
      <c r="H862" s="68"/>
      <c r="I862" s="68"/>
    </row>
    <row r="863" spans="1:9" s="67" customFormat="1" x14ac:dyDescent="0.2">
      <c r="A863" s="66"/>
      <c r="B863" s="66"/>
      <c r="D863" s="68"/>
      <c r="E863" s="68"/>
      <c r="F863" s="68"/>
      <c r="G863" s="68"/>
      <c r="H863" s="68"/>
      <c r="I863" s="68"/>
    </row>
    <row r="864" spans="1:9" s="9" customFormat="1" x14ac:dyDescent="0.2">
      <c r="A864" s="90" t="s">
        <v>244</v>
      </c>
      <c r="B864" s="90"/>
      <c r="C864" s="91"/>
      <c r="D864" s="92"/>
      <c r="E864" s="92"/>
      <c r="F864" s="92"/>
      <c r="G864" s="92"/>
      <c r="H864" s="92"/>
      <c r="I864" s="92"/>
    </row>
    <row r="865" spans="1:244" ht="12.45" customHeight="1" x14ac:dyDescent="0.2">
      <c r="A865" s="47" t="s">
        <v>226</v>
      </c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  <c r="AA865" s="47"/>
      <c r="AB865" s="47"/>
      <c r="AC865" s="47"/>
      <c r="AD865" s="47"/>
      <c r="AE865" s="47"/>
      <c r="AF865" s="47"/>
      <c r="AG865" s="47"/>
      <c r="AH865" s="47"/>
      <c r="AI865" s="47"/>
      <c r="AJ865" s="47"/>
      <c r="AK865" s="47"/>
      <c r="AL865" s="47"/>
      <c r="AM865" s="47"/>
      <c r="AN865" s="47"/>
      <c r="AO865" s="47"/>
      <c r="AP865" s="47"/>
      <c r="AQ865" s="47"/>
      <c r="AR865" s="47"/>
      <c r="AS865" s="47"/>
      <c r="AT865" s="47"/>
      <c r="AU865" s="47"/>
      <c r="AV865" s="47"/>
      <c r="AW865" s="47"/>
      <c r="AX865" s="47"/>
      <c r="AY865" s="47"/>
      <c r="AZ865" s="47"/>
      <c r="BA865" s="47"/>
      <c r="BB865" s="47"/>
      <c r="BC865" s="47"/>
      <c r="BD865" s="47"/>
      <c r="BE865" s="47"/>
      <c r="BF865" s="47"/>
      <c r="BG865" s="47"/>
      <c r="BH865" s="47"/>
      <c r="BI865" s="47"/>
      <c r="BJ865" s="47"/>
      <c r="BK865" s="47"/>
      <c r="BL865" s="47"/>
      <c r="BM865" s="47"/>
      <c r="BN865" s="47"/>
      <c r="BO865" s="47"/>
      <c r="BP865" s="47"/>
      <c r="BQ865" s="47"/>
      <c r="BR865" s="47"/>
      <c r="BS865" s="47"/>
      <c r="BT865" s="47"/>
      <c r="BU865" s="47"/>
      <c r="BV865" s="47"/>
      <c r="BW865" s="47"/>
      <c r="BX865" s="47"/>
      <c r="BY865" s="47"/>
      <c r="BZ865" s="47"/>
      <c r="CA865" s="47"/>
      <c r="CB865" s="47"/>
      <c r="CC865" s="47"/>
      <c r="CD865" s="47"/>
      <c r="CE865" s="47"/>
      <c r="CF865" s="47"/>
      <c r="CG865" s="47"/>
      <c r="CH865" s="47"/>
      <c r="CI865" s="47"/>
      <c r="CJ865" s="47"/>
      <c r="CK865" s="47"/>
      <c r="CL865" s="47"/>
      <c r="CM865" s="47"/>
      <c r="CN865" s="47"/>
      <c r="CO865" s="47"/>
      <c r="CP865" s="47"/>
      <c r="CQ865" s="47"/>
      <c r="CR865" s="47"/>
      <c r="CS865" s="47"/>
      <c r="CT865" s="47"/>
      <c r="CU865" s="47"/>
      <c r="CV865" s="47"/>
      <c r="CW865" s="47"/>
      <c r="CX865" s="47"/>
      <c r="CY865" s="47"/>
      <c r="CZ865" s="47"/>
      <c r="DA865" s="47"/>
      <c r="DB865" s="47"/>
      <c r="DC865" s="47"/>
      <c r="DD865" s="47"/>
      <c r="DE865" s="47"/>
      <c r="DF865" s="47"/>
      <c r="DG865" s="47"/>
      <c r="DH865" s="47"/>
      <c r="DI865" s="47"/>
      <c r="DJ865" s="47"/>
      <c r="DK865" s="47"/>
      <c r="DL865" s="47"/>
      <c r="DM865" s="47"/>
      <c r="DN865" s="47"/>
      <c r="DO865" s="47"/>
      <c r="DP865" s="47"/>
      <c r="DQ865" s="47"/>
      <c r="DR865" s="47"/>
      <c r="DS865" s="47"/>
      <c r="DT865" s="47"/>
      <c r="DU865" s="47"/>
      <c r="DV865" s="47"/>
      <c r="DW865" s="47"/>
      <c r="DX865" s="47"/>
      <c r="DY865" s="47"/>
      <c r="DZ865" s="47"/>
      <c r="EA865" s="47"/>
      <c r="EB865" s="47"/>
      <c r="EC865" s="47"/>
      <c r="ED865" s="47"/>
      <c r="EE865" s="47"/>
      <c r="EF865" s="47"/>
      <c r="EG865" s="47"/>
      <c r="EH865" s="47"/>
      <c r="EI865" s="47"/>
      <c r="EJ865" s="47"/>
      <c r="EK865" s="47"/>
      <c r="EL865" s="47"/>
      <c r="EM865" s="47"/>
      <c r="EN865" s="47"/>
      <c r="EO865" s="47"/>
      <c r="EP865" s="47"/>
      <c r="EQ865" s="47"/>
      <c r="ER865" s="47"/>
      <c r="ES865" s="47"/>
      <c r="ET865" s="47"/>
      <c r="EU865" s="47"/>
      <c r="EV865" s="47"/>
      <c r="EW865" s="47"/>
      <c r="EX865" s="47"/>
      <c r="EY865" s="47"/>
      <c r="EZ865" s="47"/>
      <c r="FA865" s="47"/>
      <c r="FB865" s="47"/>
      <c r="FC865" s="47"/>
      <c r="FD865" s="47"/>
      <c r="FE865" s="47"/>
      <c r="FF865" s="47"/>
      <c r="FG865" s="47"/>
      <c r="FH865" s="47"/>
      <c r="FI865" s="47"/>
      <c r="FJ865" s="47"/>
      <c r="FK865" s="47"/>
      <c r="FL865" s="47"/>
      <c r="FM865" s="47"/>
      <c r="FN865" s="47"/>
      <c r="FO865" s="47"/>
      <c r="FP865" s="47"/>
      <c r="FQ865" s="47"/>
      <c r="FR865" s="47"/>
      <c r="FS865" s="47"/>
      <c r="FT865" s="47"/>
      <c r="FU865" s="47"/>
      <c r="FV865" s="47"/>
      <c r="FW865" s="47"/>
      <c r="FX865" s="47"/>
      <c r="FY865" s="47"/>
      <c r="FZ865" s="47"/>
      <c r="GA865" s="47"/>
      <c r="GB865" s="47"/>
      <c r="GC865" s="47"/>
      <c r="GD865" s="47"/>
      <c r="GE865" s="47"/>
      <c r="GF865" s="47"/>
      <c r="GG865" s="47"/>
      <c r="GH865" s="47"/>
      <c r="GI865" s="47"/>
      <c r="GJ865" s="47"/>
      <c r="GK865" s="47"/>
      <c r="GL865" s="47"/>
      <c r="GM865" s="47"/>
      <c r="GN865" s="47"/>
      <c r="GO865" s="47"/>
      <c r="GP865" s="47"/>
      <c r="GQ865" s="47"/>
      <c r="GR865" s="47"/>
      <c r="GS865" s="47"/>
      <c r="GT865" s="47"/>
      <c r="GU865" s="47"/>
      <c r="GV865" s="47"/>
      <c r="GW865" s="47"/>
      <c r="GX865" s="47"/>
      <c r="GY865" s="47"/>
      <c r="GZ865" s="47"/>
      <c r="HA865" s="47"/>
      <c r="HB865" s="47"/>
      <c r="HC865" s="47"/>
      <c r="HD865" s="47"/>
      <c r="HE865" s="47"/>
      <c r="HF865" s="47"/>
      <c r="HG865" s="47"/>
      <c r="HH865" s="47"/>
      <c r="HI865" s="47"/>
      <c r="HJ865" s="47"/>
      <c r="HK865" s="47"/>
      <c r="HL865" s="47"/>
      <c r="HM865" s="47"/>
      <c r="HN865" s="47"/>
      <c r="HO865" s="47"/>
      <c r="HP865" s="47"/>
      <c r="HQ865" s="47"/>
      <c r="HR865" s="47"/>
      <c r="HS865" s="47"/>
      <c r="HT865" s="47"/>
      <c r="HU865" s="47"/>
      <c r="HV865" s="47"/>
      <c r="HW865" s="47"/>
      <c r="HX865" s="47"/>
      <c r="HY865" s="47"/>
      <c r="HZ865" s="47"/>
      <c r="IA865" s="47"/>
      <c r="IB865" s="47"/>
      <c r="IC865" s="47"/>
      <c r="ID865" s="47"/>
      <c r="IE865" s="47"/>
      <c r="IF865" s="47"/>
      <c r="IG865" s="47"/>
      <c r="IH865" s="47"/>
      <c r="II865" s="47"/>
      <c r="IJ865" s="47"/>
    </row>
    <row r="866" spans="1:244" s="9" customFormat="1" x14ac:dyDescent="0.2">
      <c r="A866" s="66" t="s">
        <v>52</v>
      </c>
      <c r="B866" s="66"/>
      <c r="C866" s="67"/>
      <c r="D866" s="68"/>
      <c r="E866" s="68"/>
      <c r="F866" s="68"/>
      <c r="G866" s="68"/>
      <c r="H866" s="68"/>
      <c r="I866" s="68"/>
    </row>
    <row r="867" spans="1:244" s="9" customFormat="1" x14ac:dyDescent="0.2">
      <c r="A867" s="82" t="s">
        <v>222</v>
      </c>
      <c r="B867" s="82" t="s">
        <v>222</v>
      </c>
      <c r="C867" s="83" t="s">
        <v>154</v>
      </c>
      <c r="D867" s="84">
        <v>100000</v>
      </c>
      <c r="E867" s="84"/>
      <c r="F867" s="84">
        <f>SUM(D867:E867)</f>
        <v>100000</v>
      </c>
      <c r="G867" s="84">
        <v>0</v>
      </c>
      <c r="H867" s="84">
        <v>0</v>
      </c>
      <c r="I867" s="93" t="s">
        <v>312</v>
      </c>
    </row>
    <row r="868" spans="1:244" s="9" customFormat="1" x14ac:dyDescent="0.2">
      <c r="A868" s="82" t="s">
        <v>222</v>
      </c>
      <c r="B868" s="82"/>
      <c r="C868" s="83" t="s">
        <v>155</v>
      </c>
      <c r="D868" s="84">
        <v>30000</v>
      </c>
      <c r="E868" s="84"/>
      <c r="F868" s="84">
        <f t="shared" ref="F868:F869" si="132">SUM(D868:E868)</f>
        <v>30000</v>
      </c>
      <c r="G868" s="84">
        <v>0</v>
      </c>
      <c r="H868" s="84">
        <v>0</v>
      </c>
      <c r="I868" s="93" t="s">
        <v>312</v>
      </c>
    </row>
    <row r="869" spans="1:244" s="9" customFormat="1" x14ac:dyDescent="0.2">
      <c r="A869" s="82" t="s">
        <v>315</v>
      </c>
      <c r="B869" s="82" t="s">
        <v>315</v>
      </c>
      <c r="C869" s="83" t="s">
        <v>55</v>
      </c>
      <c r="D869" s="84">
        <v>7000</v>
      </c>
      <c r="E869" s="84"/>
      <c r="F869" s="84">
        <f t="shared" si="132"/>
        <v>7000</v>
      </c>
      <c r="G869" s="84">
        <v>0</v>
      </c>
      <c r="H869" s="84">
        <v>0</v>
      </c>
      <c r="I869" s="93" t="s">
        <v>312</v>
      </c>
    </row>
    <row r="870" spans="1:244" s="67" customFormat="1" x14ac:dyDescent="0.2">
      <c r="A870" s="85"/>
      <c r="B870" s="85"/>
      <c r="C870" s="86" t="s">
        <v>53</v>
      </c>
      <c r="D870" s="87">
        <f>SUM(D867:D869)</f>
        <v>137000</v>
      </c>
      <c r="E870" s="87">
        <f>SUM(E867:E869)</f>
        <v>0</v>
      </c>
      <c r="F870" s="87">
        <f>SUM(F867:F869)</f>
        <v>137000</v>
      </c>
      <c r="G870" s="87">
        <f t="shared" ref="G870:H870" si="133">SUM(G867:G869)</f>
        <v>0</v>
      </c>
      <c r="H870" s="87">
        <f t="shared" si="133"/>
        <v>0</v>
      </c>
      <c r="I870" s="68"/>
    </row>
    <row r="871" spans="1:244" s="67" customFormat="1" x14ac:dyDescent="0.2">
      <c r="A871" s="66"/>
      <c r="B871" s="66"/>
      <c r="D871" s="68"/>
      <c r="E871" s="68"/>
      <c r="F871" s="68"/>
      <c r="G871" s="68"/>
      <c r="H871" s="68"/>
      <c r="I871" s="68"/>
    </row>
    <row r="872" spans="1:244" s="67" customFormat="1" x14ac:dyDescent="0.2">
      <c r="A872" s="66"/>
      <c r="B872" s="66"/>
      <c r="D872" s="68"/>
      <c r="E872" s="68"/>
      <c r="F872" s="68"/>
      <c r="G872" s="68"/>
      <c r="H872" s="68"/>
      <c r="I872" s="68"/>
    </row>
    <row r="873" spans="1:244" s="67" customFormat="1" x14ac:dyDescent="0.2">
      <c r="A873" s="66"/>
      <c r="B873" s="66"/>
      <c r="D873" s="68"/>
      <c r="E873" s="68"/>
      <c r="F873" s="68"/>
      <c r="G873" s="68"/>
      <c r="H873" s="68"/>
      <c r="I873" s="68"/>
    </row>
    <row r="874" spans="1:244" s="67" customFormat="1" x14ac:dyDescent="0.2">
      <c r="A874" s="66"/>
      <c r="B874" s="66"/>
      <c r="D874" s="68"/>
      <c r="E874" s="68"/>
      <c r="F874" s="68"/>
      <c r="G874" s="68"/>
      <c r="H874" s="68"/>
      <c r="I874" s="68"/>
    </row>
    <row r="875" spans="1:244" s="67" customFormat="1" x14ac:dyDescent="0.2">
      <c r="A875" s="66"/>
      <c r="B875" s="66"/>
      <c r="D875" s="68"/>
      <c r="E875" s="68"/>
      <c r="F875" s="68"/>
      <c r="G875" s="68"/>
      <c r="H875" s="68"/>
      <c r="I875" s="68"/>
    </row>
    <row r="876" spans="1:244" s="67" customFormat="1" x14ac:dyDescent="0.2">
      <c r="A876" s="66"/>
      <c r="B876" s="66"/>
      <c r="D876" s="68"/>
      <c r="E876" s="68"/>
      <c r="F876" s="68"/>
      <c r="G876" s="68"/>
      <c r="H876" s="68"/>
      <c r="I876" s="68"/>
    </row>
    <row r="877" spans="1:244" s="67" customFormat="1" x14ac:dyDescent="0.2">
      <c r="A877" s="66"/>
      <c r="B877" s="66"/>
      <c r="D877" s="68"/>
      <c r="E877" s="68"/>
      <c r="F877" s="68"/>
      <c r="G877" s="68"/>
      <c r="H877" s="68"/>
      <c r="I877" s="68"/>
    </row>
    <row r="878" spans="1:244" s="9" customFormat="1" x14ac:dyDescent="0.2">
      <c r="A878" s="90" t="s">
        <v>422</v>
      </c>
      <c r="B878" s="90"/>
      <c r="C878" s="91"/>
      <c r="D878" s="92"/>
      <c r="E878" s="92"/>
      <c r="F878" s="92"/>
      <c r="G878" s="92"/>
      <c r="H878" s="92"/>
      <c r="I878" s="92"/>
    </row>
    <row r="879" spans="1:244" ht="12.45" customHeight="1" x14ac:dyDescent="0.2">
      <c r="A879" s="47" t="s">
        <v>226</v>
      </c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  <c r="AA879" s="47"/>
      <c r="AB879" s="47"/>
      <c r="AC879" s="47"/>
      <c r="AD879" s="47"/>
      <c r="AE879" s="47"/>
      <c r="AF879" s="47"/>
      <c r="AG879" s="47"/>
      <c r="AH879" s="47"/>
      <c r="AI879" s="47"/>
      <c r="AJ879" s="47"/>
      <c r="AK879" s="47"/>
      <c r="AL879" s="47"/>
      <c r="AM879" s="47"/>
      <c r="AN879" s="47"/>
      <c r="AO879" s="47"/>
      <c r="AP879" s="47"/>
      <c r="AQ879" s="47"/>
      <c r="AR879" s="47"/>
      <c r="AS879" s="47"/>
      <c r="AT879" s="47"/>
      <c r="AU879" s="47"/>
      <c r="AV879" s="47"/>
      <c r="AW879" s="47"/>
      <c r="AX879" s="47"/>
      <c r="AY879" s="47"/>
      <c r="AZ879" s="47"/>
      <c r="BA879" s="47"/>
      <c r="BB879" s="47"/>
      <c r="BC879" s="47"/>
      <c r="BD879" s="47"/>
      <c r="BE879" s="47"/>
      <c r="BF879" s="47"/>
      <c r="BG879" s="47"/>
      <c r="BH879" s="47"/>
      <c r="BI879" s="47"/>
      <c r="BJ879" s="47"/>
      <c r="BK879" s="47"/>
      <c r="BL879" s="47"/>
      <c r="BM879" s="47"/>
      <c r="BN879" s="47"/>
      <c r="BO879" s="47"/>
      <c r="BP879" s="47"/>
      <c r="BQ879" s="47"/>
      <c r="BR879" s="47"/>
      <c r="BS879" s="47"/>
      <c r="BT879" s="47"/>
      <c r="BU879" s="47"/>
      <c r="BV879" s="47"/>
      <c r="BW879" s="47"/>
      <c r="BX879" s="47"/>
      <c r="BY879" s="47"/>
      <c r="BZ879" s="47"/>
      <c r="CA879" s="47"/>
      <c r="CB879" s="47"/>
      <c r="CC879" s="47"/>
      <c r="CD879" s="47"/>
      <c r="CE879" s="47"/>
      <c r="CF879" s="47"/>
      <c r="CG879" s="47"/>
      <c r="CH879" s="47"/>
      <c r="CI879" s="47"/>
      <c r="CJ879" s="47"/>
      <c r="CK879" s="47"/>
      <c r="CL879" s="47"/>
      <c r="CM879" s="47"/>
      <c r="CN879" s="47"/>
      <c r="CO879" s="47"/>
      <c r="CP879" s="47"/>
      <c r="CQ879" s="47"/>
      <c r="CR879" s="47"/>
      <c r="CS879" s="47"/>
      <c r="CT879" s="47"/>
      <c r="CU879" s="47"/>
      <c r="CV879" s="47"/>
      <c r="CW879" s="47"/>
      <c r="CX879" s="47"/>
      <c r="CY879" s="47"/>
      <c r="CZ879" s="47"/>
      <c r="DA879" s="47"/>
      <c r="DB879" s="47"/>
      <c r="DC879" s="47"/>
      <c r="DD879" s="47"/>
      <c r="DE879" s="47"/>
      <c r="DF879" s="47"/>
      <c r="DG879" s="47"/>
      <c r="DH879" s="47"/>
      <c r="DI879" s="47"/>
      <c r="DJ879" s="47"/>
      <c r="DK879" s="47"/>
      <c r="DL879" s="47"/>
      <c r="DM879" s="47"/>
      <c r="DN879" s="47"/>
      <c r="DO879" s="47"/>
      <c r="DP879" s="47"/>
      <c r="DQ879" s="47"/>
      <c r="DR879" s="47"/>
      <c r="DS879" s="47"/>
      <c r="DT879" s="47"/>
      <c r="DU879" s="47"/>
      <c r="DV879" s="47"/>
      <c r="DW879" s="47"/>
      <c r="DX879" s="47"/>
      <c r="DY879" s="47"/>
      <c r="DZ879" s="47"/>
      <c r="EA879" s="47"/>
      <c r="EB879" s="47"/>
      <c r="EC879" s="47"/>
      <c r="ED879" s="47"/>
      <c r="EE879" s="47"/>
      <c r="EF879" s="47"/>
      <c r="EG879" s="47"/>
      <c r="EH879" s="47"/>
      <c r="EI879" s="47"/>
      <c r="EJ879" s="47"/>
      <c r="EK879" s="47"/>
      <c r="EL879" s="47"/>
      <c r="EM879" s="47"/>
      <c r="EN879" s="47"/>
      <c r="EO879" s="47"/>
      <c r="EP879" s="47"/>
      <c r="EQ879" s="47"/>
      <c r="ER879" s="47"/>
      <c r="ES879" s="47"/>
      <c r="ET879" s="47"/>
      <c r="EU879" s="47"/>
      <c r="EV879" s="47"/>
      <c r="EW879" s="47"/>
      <c r="EX879" s="47"/>
      <c r="EY879" s="47"/>
      <c r="EZ879" s="47"/>
      <c r="FA879" s="47"/>
      <c r="FB879" s="47"/>
      <c r="FC879" s="47"/>
      <c r="FD879" s="47"/>
      <c r="FE879" s="47"/>
      <c r="FF879" s="47"/>
      <c r="FG879" s="47"/>
      <c r="FH879" s="47"/>
      <c r="FI879" s="47"/>
      <c r="FJ879" s="47"/>
      <c r="FK879" s="47"/>
      <c r="FL879" s="47"/>
      <c r="FM879" s="47"/>
      <c r="FN879" s="47"/>
      <c r="FO879" s="47"/>
      <c r="FP879" s="47"/>
      <c r="FQ879" s="47"/>
      <c r="FR879" s="47"/>
      <c r="FS879" s="47"/>
      <c r="FT879" s="47"/>
      <c r="FU879" s="47"/>
      <c r="FV879" s="47"/>
      <c r="FW879" s="47"/>
      <c r="FX879" s="47"/>
      <c r="FY879" s="47"/>
      <c r="FZ879" s="47"/>
      <c r="GA879" s="47"/>
      <c r="GB879" s="47"/>
      <c r="GC879" s="47"/>
      <c r="GD879" s="47"/>
      <c r="GE879" s="47"/>
      <c r="GF879" s="47"/>
      <c r="GG879" s="47"/>
      <c r="GH879" s="47"/>
      <c r="GI879" s="47"/>
      <c r="GJ879" s="47"/>
      <c r="GK879" s="47"/>
      <c r="GL879" s="47"/>
      <c r="GM879" s="47"/>
      <c r="GN879" s="47"/>
      <c r="GO879" s="47"/>
      <c r="GP879" s="47"/>
      <c r="GQ879" s="47"/>
      <c r="GR879" s="47"/>
      <c r="GS879" s="47"/>
      <c r="GT879" s="47"/>
      <c r="GU879" s="47"/>
      <c r="GV879" s="47"/>
      <c r="GW879" s="47"/>
      <c r="GX879" s="47"/>
      <c r="GY879" s="47"/>
      <c r="GZ879" s="47"/>
      <c r="HA879" s="47"/>
      <c r="HB879" s="47"/>
      <c r="HC879" s="47"/>
      <c r="HD879" s="47"/>
      <c r="HE879" s="47"/>
      <c r="HF879" s="47"/>
      <c r="HG879" s="47"/>
      <c r="HH879" s="47"/>
      <c r="HI879" s="47"/>
      <c r="HJ879" s="47"/>
      <c r="HK879" s="47"/>
      <c r="HL879" s="47"/>
      <c r="HM879" s="47"/>
      <c r="HN879" s="47"/>
      <c r="HO879" s="47"/>
      <c r="HP879" s="47"/>
      <c r="HQ879" s="47"/>
      <c r="HR879" s="47"/>
      <c r="HS879" s="47"/>
      <c r="HT879" s="47"/>
      <c r="HU879" s="47"/>
      <c r="HV879" s="47"/>
      <c r="HW879" s="47"/>
      <c r="HX879" s="47"/>
      <c r="HY879" s="47"/>
      <c r="HZ879" s="47"/>
      <c r="IA879" s="47"/>
      <c r="IB879" s="47"/>
      <c r="IC879" s="47"/>
      <c r="ID879" s="47"/>
      <c r="IE879" s="47"/>
      <c r="IF879" s="47"/>
      <c r="IG879" s="47"/>
      <c r="IH879" s="47"/>
      <c r="II879" s="47"/>
      <c r="IJ879" s="47"/>
    </row>
    <row r="880" spans="1:244" s="9" customFormat="1" x14ac:dyDescent="0.2">
      <c r="A880" s="66" t="s">
        <v>52</v>
      </c>
      <c r="B880" s="66"/>
      <c r="C880" s="67"/>
      <c r="D880" s="68"/>
      <c r="E880" s="68"/>
      <c r="F880" s="68"/>
      <c r="G880" s="68"/>
      <c r="H880" s="68"/>
      <c r="I880" s="68"/>
    </row>
    <row r="881" spans="1:9" s="9" customFormat="1" x14ac:dyDescent="0.2">
      <c r="A881" s="82" t="s">
        <v>211</v>
      </c>
      <c r="B881" s="82" t="s">
        <v>211</v>
      </c>
      <c r="C881" s="83" t="s">
        <v>478</v>
      </c>
      <c r="D881" s="84">
        <v>6560000</v>
      </c>
      <c r="E881" s="84">
        <v>-320000</v>
      </c>
      <c r="F881" s="84">
        <f t="shared" ref="F881:F917" si="134">SUM(D881:E881)</f>
        <v>6240000</v>
      </c>
      <c r="G881" s="84">
        <v>6237308</v>
      </c>
      <c r="H881" s="84">
        <v>11045000</v>
      </c>
      <c r="I881" s="93" t="s">
        <v>312</v>
      </c>
    </row>
    <row r="882" spans="1:9" s="9" customFormat="1" x14ac:dyDescent="0.2">
      <c r="A882" s="82" t="s">
        <v>211</v>
      </c>
      <c r="B882" s="82"/>
      <c r="C882" s="83" t="s">
        <v>144</v>
      </c>
      <c r="D882" s="84">
        <v>120000</v>
      </c>
      <c r="E882" s="84">
        <v>-10000</v>
      </c>
      <c r="F882" s="84">
        <f t="shared" si="134"/>
        <v>110000</v>
      </c>
      <c r="G882" s="84">
        <v>110000</v>
      </c>
      <c r="H882" s="84">
        <v>120000</v>
      </c>
      <c r="I882" s="93" t="s">
        <v>312</v>
      </c>
    </row>
    <row r="883" spans="1:9" s="9" customFormat="1" x14ac:dyDescent="0.2">
      <c r="A883" s="82" t="s">
        <v>211</v>
      </c>
      <c r="B883" s="82"/>
      <c r="C883" s="83" t="s">
        <v>310</v>
      </c>
      <c r="D883" s="84">
        <v>347000</v>
      </c>
      <c r="E883" s="84">
        <v>-20000</v>
      </c>
      <c r="F883" s="84">
        <f t="shared" si="134"/>
        <v>327000</v>
      </c>
      <c r="G883" s="84">
        <v>319000</v>
      </c>
      <c r="H883" s="84">
        <v>362000</v>
      </c>
      <c r="I883" s="93" t="s">
        <v>312</v>
      </c>
    </row>
    <row r="884" spans="1:9" s="9" customFormat="1" x14ac:dyDescent="0.2">
      <c r="A884" s="82" t="s">
        <v>509</v>
      </c>
      <c r="B884" s="82"/>
      <c r="C884" s="83" t="s">
        <v>510</v>
      </c>
      <c r="D884" s="84">
        <v>0</v>
      </c>
      <c r="E884" s="84">
        <v>490000</v>
      </c>
      <c r="F884" s="84">
        <f t="shared" si="134"/>
        <v>490000</v>
      </c>
      <c r="G884" s="84">
        <v>490000</v>
      </c>
      <c r="H884" s="84">
        <v>0</v>
      </c>
      <c r="I884" s="93" t="s">
        <v>312</v>
      </c>
    </row>
    <row r="885" spans="1:9" s="9" customFormat="1" x14ac:dyDescent="0.2">
      <c r="A885" s="82" t="s">
        <v>662</v>
      </c>
      <c r="B885" s="82"/>
      <c r="C885" s="83" t="s">
        <v>663</v>
      </c>
      <c r="D885" s="84">
        <v>0</v>
      </c>
      <c r="E885" s="84"/>
      <c r="F885" s="84">
        <f t="shared" si="134"/>
        <v>0</v>
      </c>
      <c r="G885" s="84">
        <v>0</v>
      </c>
      <c r="H885" s="84">
        <v>1254000</v>
      </c>
      <c r="I885" s="93" t="s">
        <v>312</v>
      </c>
    </row>
    <row r="886" spans="1:9" s="9" customFormat="1" x14ac:dyDescent="0.2">
      <c r="A886" s="82" t="s">
        <v>270</v>
      </c>
      <c r="B886" s="82" t="s">
        <v>270</v>
      </c>
      <c r="C886" s="83" t="s">
        <v>309</v>
      </c>
      <c r="D886" s="84">
        <v>389000</v>
      </c>
      <c r="E886" s="84">
        <v>-22000</v>
      </c>
      <c r="F886" s="84">
        <f t="shared" si="134"/>
        <v>367000</v>
      </c>
      <c r="G886" s="84">
        <v>259200</v>
      </c>
      <c r="H886" s="84">
        <v>396000</v>
      </c>
      <c r="I886" s="93" t="s">
        <v>312</v>
      </c>
    </row>
    <row r="887" spans="1:9" s="9" customFormat="1" x14ac:dyDescent="0.2">
      <c r="A887" s="82" t="s">
        <v>339</v>
      </c>
      <c r="B887" s="82" t="s">
        <v>339</v>
      </c>
      <c r="C887" s="83" t="s">
        <v>149</v>
      </c>
      <c r="D887" s="84">
        <v>150000</v>
      </c>
      <c r="E887" s="84">
        <v>48000</v>
      </c>
      <c r="F887" s="84">
        <f t="shared" si="134"/>
        <v>198000</v>
      </c>
      <c r="G887" s="84">
        <v>200680</v>
      </c>
      <c r="H887" s="84">
        <v>150000</v>
      </c>
      <c r="I887" s="93" t="s">
        <v>312</v>
      </c>
    </row>
    <row r="888" spans="1:9" s="9" customFormat="1" x14ac:dyDescent="0.2">
      <c r="A888" s="82" t="s">
        <v>338</v>
      </c>
      <c r="B888" s="82" t="s">
        <v>338</v>
      </c>
      <c r="C888" s="83" t="s">
        <v>167</v>
      </c>
      <c r="D888" s="84">
        <v>20000</v>
      </c>
      <c r="E888" s="84"/>
      <c r="F888" s="84">
        <f t="shared" si="134"/>
        <v>20000</v>
      </c>
      <c r="G888" s="84">
        <v>0</v>
      </c>
      <c r="H888" s="84">
        <v>0</v>
      </c>
      <c r="I888" s="93" t="s">
        <v>312</v>
      </c>
    </row>
    <row r="889" spans="1:9" s="9" customFormat="1" x14ac:dyDescent="0.2">
      <c r="A889" s="82" t="s">
        <v>319</v>
      </c>
      <c r="B889" s="82" t="s">
        <v>319</v>
      </c>
      <c r="C889" s="83" t="s">
        <v>82</v>
      </c>
      <c r="D889" s="84">
        <v>50000</v>
      </c>
      <c r="E889" s="84">
        <v>-40000</v>
      </c>
      <c r="F889" s="84">
        <f t="shared" si="134"/>
        <v>10000</v>
      </c>
      <c r="G889" s="84">
        <v>0</v>
      </c>
      <c r="H889" s="84">
        <v>0</v>
      </c>
      <c r="I889" s="93" t="s">
        <v>312</v>
      </c>
    </row>
    <row r="890" spans="1:9" s="9" customFormat="1" x14ac:dyDescent="0.2">
      <c r="A890" s="82" t="s">
        <v>212</v>
      </c>
      <c r="B890" s="82" t="s">
        <v>212</v>
      </c>
      <c r="C890" s="83" t="s">
        <v>95</v>
      </c>
      <c r="D890" s="84">
        <v>1014000</v>
      </c>
      <c r="E890" s="84"/>
      <c r="F890" s="84">
        <f t="shared" si="134"/>
        <v>1014000</v>
      </c>
      <c r="G890" s="84">
        <v>1009721</v>
      </c>
      <c r="H890" s="84">
        <v>1740000</v>
      </c>
      <c r="I890" s="93" t="s">
        <v>312</v>
      </c>
    </row>
    <row r="891" spans="1:9" s="9" customFormat="1" x14ac:dyDescent="0.2">
      <c r="A891" s="82" t="s">
        <v>489</v>
      </c>
      <c r="B891" s="82"/>
      <c r="C891" s="83" t="s">
        <v>490</v>
      </c>
      <c r="D891" s="84">
        <v>50000</v>
      </c>
      <c r="E891" s="84"/>
      <c r="F891" s="84">
        <f t="shared" si="134"/>
        <v>50000</v>
      </c>
      <c r="G891" s="84">
        <v>39175</v>
      </c>
      <c r="H891" s="84">
        <v>50000</v>
      </c>
      <c r="I891" s="93" t="s">
        <v>312</v>
      </c>
    </row>
    <row r="892" spans="1:9" s="9" customFormat="1" x14ac:dyDescent="0.2">
      <c r="A892" s="82" t="s">
        <v>269</v>
      </c>
      <c r="B892" s="82"/>
      <c r="C892" s="83" t="s">
        <v>152</v>
      </c>
      <c r="D892" s="84">
        <v>74000</v>
      </c>
      <c r="E892" s="84"/>
      <c r="F892" s="84">
        <f t="shared" si="134"/>
        <v>74000</v>
      </c>
      <c r="G892" s="84">
        <v>44356</v>
      </c>
      <c r="H892" s="84">
        <v>65000</v>
      </c>
      <c r="I892" s="93" t="s">
        <v>312</v>
      </c>
    </row>
    <row r="893" spans="1:9" s="9" customFormat="1" x14ac:dyDescent="0.2">
      <c r="A893" s="82" t="s">
        <v>223</v>
      </c>
      <c r="B893" s="82" t="s">
        <v>222</v>
      </c>
      <c r="C893" s="83" t="s">
        <v>358</v>
      </c>
      <c r="D893" s="84">
        <v>150000</v>
      </c>
      <c r="E893" s="84"/>
      <c r="F893" s="84">
        <f t="shared" si="134"/>
        <v>150000</v>
      </c>
      <c r="G893" s="84">
        <v>0</v>
      </c>
      <c r="H893" s="84">
        <v>50000</v>
      </c>
      <c r="I893" s="93" t="s">
        <v>312</v>
      </c>
    </row>
    <row r="894" spans="1:9" s="9" customFormat="1" x14ac:dyDescent="0.2">
      <c r="A894" s="82" t="s">
        <v>324</v>
      </c>
      <c r="B894" s="82" t="s">
        <v>324</v>
      </c>
      <c r="C894" s="83" t="s">
        <v>57</v>
      </c>
      <c r="D894" s="84">
        <v>50000</v>
      </c>
      <c r="E894" s="84"/>
      <c r="F894" s="84">
        <f t="shared" si="134"/>
        <v>50000</v>
      </c>
      <c r="G894" s="84">
        <v>20140</v>
      </c>
      <c r="H894" s="84">
        <v>50000</v>
      </c>
      <c r="I894" s="93" t="s">
        <v>312</v>
      </c>
    </row>
    <row r="895" spans="1:9" s="9" customFormat="1" x14ac:dyDescent="0.2">
      <c r="A895" s="82" t="s">
        <v>324</v>
      </c>
      <c r="B895" s="82"/>
      <c r="C895" s="83" t="s">
        <v>150</v>
      </c>
      <c r="D895" s="84">
        <v>60000</v>
      </c>
      <c r="E895" s="84"/>
      <c r="F895" s="84">
        <f t="shared" si="134"/>
        <v>60000</v>
      </c>
      <c r="G895" s="84">
        <v>58086</v>
      </c>
      <c r="H895" s="84">
        <v>90000</v>
      </c>
      <c r="I895" s="93" t="s">
        <v>312</v>
      </c>
    </row>
    <row r="896" spans="1:9" s="9" customFormat="1" x14ac:dyDescent="0.2">
      <c r="A896" s="82" t="s">
        <v>324</v>
      </c>
      <c r="B896" s="82"/>
      <c r="C896" s="83" t="s">
        <v>87</v>
      </c>
      <c r="D896" s="84">
        <v>100000</v>
      </c>
      <c r="E896" s="84"/>
      <c r="F896" s="84">
        <f t="shared" si="134"/>
        <v>100000</v>
      </c>
      <c r="G896" s="84">
        <v>100000</v>
      </c>
      <c r="H896" s="84">
        <v>100000</v>
      </c>
      <c r="I896" s="93" t="s">
        <v>312</v>
      </c>
    </row>
    <row r="897" spans="1:9" s="9" customFormat="1" x14ac:dyDescent="0.2">
      <c r="A897" s="82" t="s">
        <v>324</v>
      </c>
      <c r="B897" s="82"/>
      <c r="C897" s="83" t="s">
        <v>65</v>
      </c>
      <c r="D897" s="84">
        <v>250000</v>
      </c>
      <c r="E897" s="84"/>
      <c r="F897" s="84">
        <f t="shared" si="134"/>
        <v>250000</v>
      </c>
      <c r="G897" s="84">
        <v>108234</v>
      </c>
      <c r="H897" s="84">
        <v>100000</v>
      </c>
      <c r="I897" s="93" t="s">
        <v>312</v>
      </c>
    </row>
    <row r="898" spans="1:9" s="9" customFormat="1" x14ac:dyDescent="0.2">
      <c r="A898" s="82" t="s">
        <v>324</v>
      </c>
      <c r="B898" s="82"/>
      <c r="C898" s="83" t="s">
        <v>65</v>
      </c>
      <c r="D898" s="84">
        <v>200000</v>
      </c>
      <c r="E898" s="84"/>
      <c r="F898" s="84">
        <f t="shared" si="134"/>
        <v>200000</v>
      </c>
      <c r="G898" s="84">
        <v>0</v>
      </c>
      <c r="H898" s="84">
        <v>0</v>
      </c>
      <c r="I898" s="93" t="s">
        <v>312</v>
      </c>
    </row>
    <row r="899" spans="1:9" s="9" customFormat="1" x14ac:dyDescent="0.2">
      <c r="A899" s="82" t="s">
        <v>324</v>
      </c>
      <c r="B899" s="82"/>
      <c r="C899" s="83" t="s">
        <v>137</v>
      </c>
      <c r="D899" s="84">
        <v>300000</v>
      </c>
      <c r="E899" s="84"/>
      <c r="F899" s="84">
        <f t="shared" si="134"/>
        <v>300000</v>
      </c>
      <c r="G899" s="84">
        <v>0</v>
      </c>
      <c r="H899" s="84">
        <v>100000</v>
      </c>
      <c r="I899" s="93" t="s">
        <v>312</v>
      </c>
    </row>
    <row r="900" spans="1:9" s="9" customFormat="1" x14ac:dyDescent="0.2">
      <c r="A900" s="82" t="s">
        <v>221</v>
      </c>
      <c r="B900" s="82" t="s">
        <v>221</v>
      </c>
      <c r="C900" s="83" t="s">
        <v>271</v>
      </c>
      <c r="D900" s="84">
        <v>100000</v>
      </c>
      <c r="E900" s="84"/>
      <c r="F900" s="84">
        <f t="shared" si="134"/>
        <v>100000</v>
      </c>
      <c r="G900" s="84">
        <v>33307</v>
      </c>
      <c r="H900" s="84">
        <v>50000</v>
      </c>
      <c r="I900" s="93" t="s">
        <v>312</v>
      </c>
    </row>
    <row r="901" spans="1:9" s="9" customFormat="1" x14ac:dyDescent="0.2">
      <c r="A901" s="82" t="s">
        <v>221</v>
      </c>
      <c r="B901" s="82"/>
      <c r="C901" s="83" t="s">
        <v>345</v>
      </c>
      <c r="D901" s="84">
        <v>20000</v>
      </c>
      <c r="E901" s="84"/>
      <c r="F901" s="84">
        <f t="shared" si="134"/>
        <v>20000</v>
      </c>
      <c r="G901" s="84">
        <v>11557</v>
      </c>
      <c r="H901" s="84">
        <v>15000</v>
      </c>
      <c r="I901" s="93" t="s">
        <v>312</v>
      </c>
    </row>
    <row r="902" spans="1:9" s="9" customFormat="1" x14ac:dyDescent="0.2">
      <c r="A902" s="82" t="s">
        <v>213</v>
      </c>
      <c r="B902" s="82" t="s">
        <v>213</v>
      </c>
      <c r="C902" s="83" t="s">
        <v>78</v>
      </c>
      <c r="D902" s="84">
        <v>150000</v>
      </c>
      <c r="E902" s="84"/>
      <c r="F902" s="84">
        <f t="shared" si="134"/>
        <v>150000</v>
      </c>
      <c r="G902" s="84">
        <v>130372</v>
      </c>
      <c r="H902" s="84">
        <v>100000</v>
      </c>
      <c r="I902" s="93" t="s">
        <v>312</v>
      </c>
    </row>
    <row r="903" spans="1:9" s="9" customFormat="1" x14ac:dyDescent="0.2">
      <c r="A903" s="82" t="s">
        <v>217</v>
      </c>
      <c r="B903" s="82" t="s">
        <v>217</v>
      </c>
      <c r="C903" s="83" t="s">
        <v>92</v>
      </c>
      <c r="D903" s="84">
        <v>300000</v>
      </c>
      <c r="E903" s="84"/>
      <c r="F903" s="84">
        <f t="shared" si="134"/>
        <v>300000</v>
      </c>
      <c r="G903" s="84">
        <v>452311</v>
      </c>
      <c r="H903" s="84">
        <v>1200000</v>
      </c>
      <c r="I903" s="93" t="s">
        <v>312</v>
      </c>
    </row>
    <row r="904" spans="1:9" s="9" customFormat="1" ht="12.75" customHeight="1" x14ac:dyDescent="0.2">
      <c r="A904" s="82" t="s">
        <v>217</v>
      </c>
      <c r="B904" s="82"/>
      <c r="C904" s="83" t="s">
        <v>58</v>
      </c>
      <c r="D904" s="84">
        <v>700000</v>
      </c>
      <c r="E904" s="84"/>
      <c r="F904" s="84">
        <f t="shared" si="134"/>
        <v>700000</v>
      </c>
      <c r="G904" s="84">
        <v>734361</v>
      </c>
      <c r="H904" s="84">
        <v>2500000</v>
      </c>
      <c r="I904" s="93" t="s">
        <v>312</v>
      </c>
    </row>
    <row r="905" spans="1:9" s="9" customFormat="1" x14ac:dyDescent="0.2">
      <c r="A905" s="82" t="s">
        <v>217</v>
      </c>
      <c r="B905" s="82"/>
      <c r="C905" s="83" t="s">
        <v>119</v>
      </c>
      <c r="D905" s="84">
        <v>20000</v>
      </c>
      <c r="E905" s="84"/>
      <c r="F905" s="84">
        <f t="shared" si="134"/>
        <v>20000</v>
      </c>
      <c r="G905" s="84">
        <v>3360</v>
      </c>
      <c r="H905" s="84">
        <v>10000</v>
      </c>
      <c r="I905" s="93" t="s">
        <v>312</v>
      </c>
    </row>
    <row r="906" spans="1:9" s="9" customFormat="1" x14ac:dyDescent="0.2">
      <c r="A906" s="82" t="s">
        <v>320</v>
      </c>
      <c r="B906" s="82" t="s">
        <v>320</v>
      </c>
      <c r="C906" s="83" t="s">
        <v>86</v>
      </c>
      <c r="D906" s="84">
        <v>20000</v>
      </c>
      <c r="E906" s="84"/>
      <c r="F906" s="84">
        <f t="shared" si="134"/>
        <v>20000</v>
      </c>
      <c r="G906" s="84">
        <v>0</v>
      </c>
      <c r="H906" s="84">
        <v>0</v>
      </c>
      <c r="I906" s="93" t="s">
        <v>312</v>
      </c>
    </row>
    <row r="907" spans="1:9" s="9" customFormat="1" x14ac:dyDescent="0.2">
      <c r="A907" s="82" t="s">
        <v>220</v>
      </c>
      <c r="B907" s="82" t="s">
        <v>220</v>
      </c>
      <c r="C907" s="83" t="s">
        <v>120</v>
      </c>
      <c r="D907" s="84">
        <v>200000</v>
      </c>
      <c r="E907" s="84"/>
      <c r="F907" s="84">
        <f t="shared" si="134"/>
        <v>200000</v>
      </c>
      <c r="G907" s="84">
        <v>27500</v>
      </c>
      <c r="H907" s="84">
        <v>50000</v>
      </c>
      <c r="I907" s="93" t="s">
        <v>312</v>
      </c>
    </row>
    <row r="908" spans="1:9" s="9" customFormat="1" x14ac:dyDescent="0.2">
      <c r="A908" s="82" t="s">
        <v>496</v>
      </c>
      <c r="B908" s="82" t="s">
        <v>496</v>
      </c>
      <c r="C908" s="83" t="s">
        <v>630</v>
      </c>
      <c r="D908" s="84">
        <v>0</v>
      </c>
      <c r="E908" s="84"/>
      <c r="F908" s="84">
        <f t="shared" si="134"/>
        <v>0</v>
      </c>
      <c r="G908" s="84">
        <v>18000</v>
      </c>
      <c r="H908" s="84">
        <v>20000</v>
      </c>
      <c r="I908" s="93"/>
    </row>
    <row r="909" spans="1:9" s="9" customFormat="1" x14ac:dyDescent="0.2">
      <c r="A909" s="82" t="s">
        <v>218</v>
      </c>
      <c r="B909" s="82" t="s">
        <v>218</v>
      </c>
      <c r="C909" s="83" t="s">
        <v>194</v>
      </c>
      <c r="D909" s="84">
        <v>10000</v>
      </c>
      <c r="E909" s="84"/>
      <c r="F909" s="84">
        <f t="shared" si="134"/>
        <v>10000</v>
      </c>
      <c r="G909" s="84">
        <v>0</v>
      </c>
      <c r="H909" s="84">
        <v>0</v>
      </c>
      <c r="I909" s="93" t="s">
        <v>312</v>
      </c>
    </row>
    <row r="910" spans="1:9" s="9" customFormat="1" x14ac:dyDescent="0.2">
      <c r="A910" s="82" t="s">
        <v>218</v>
      </c>
      <c r="B910" s="82"/>
      <c r="C910" s="83" t="s">
        <v>188</v>
      </c>
      <c r="D910" s="84">
        <v>120000</v>
      </c>
      <c r="E910" s="84"/>
      <c r="F910" s="84">
        <f t="shared" si="134"/>
        <v>120000</v>
      </c>
      <c r="G910" s="84">
        <v>0</v>
      </c>
      <c r="H910" s="84">
        <v>20000</v>
      </c>
      <c r="I910" s="93" t="s">
        <v>312</v>
      </c>
    </row>
    <row r="911" spans="1:9" s="9" customFormat="1" x14ac:dyDescent="0.2">
      <c r="A911" s="82" t="s">
        <v>218</v>
      </c>
      <c r="B911" s="82"/>
      <c r="C911" s="83" t="s">
        <v>163</v>
      </c>
      <c r="D911" s="84">
        <v>200000</v>
      </c>
      <c r="E911" s="84"/>
      <c r="F911" s="84">
        <f t="shared" si="134"/>
        <v>200000</v>
      </c>
      <c r="G911" s="84">
        <v>61324</v>
      </c>
      <c r="H911" s="84">
        <v>100000</v>
      </c>
      <c r="I911" s="93" t="s">
        <v>312</v>
      </c>
    </row>
    <row r="912" spans="1:9" s="9" customFormat="1" x14ac:dyDescent="0.2">
      <c r="A912" s="82" t="s">
        <v>218</v>
      </c>
      <c r="B912" s="82"/>
      <c r="C912" s="83" t="s">
        <v>275</v>
      </c>
      <c r="D912" s="84">
        <v>30000</v>
      </c>
      <c r="E912" s="84"/>
      <c r="F912" s="84">
        <f t="shared" si="134"/>
        <v>30000</v>
      </c>
      <c r="G912" s="84">
        <v>0</v>
      </c>
      <c r="H912" s="84">
        <v>20000</v>
      </c>
      <c r="I912" s="93" t="s">
        <v>312</v>
      </c>
    </row>
    <row r="913" spans="1:9" s="9" customFormat="1" x14ac:dyDescent="0.2">
      <c r="A913" s="82" t="s">
        <v>218</v>
      </c>
      <c r="B913" s="82"/>
      <c r="C913" s="83" t="s">
        <v>113</v>
      </c>
      <c r="D913" s="84">
        <v>50000</v>
      </c>
      <c r="E913" s="84"/>
      <c r="F913" s="84">
        <f t="shared" si="134"/>
        <v>50000</v>
      </c>
      <c r="G913" s="84">
        <v>0</v>
      </c>
      <c r="H913" s="84">
        <v>0</v>
      </c>
      <c r="I913" s="93" t="s">
        <v>312</v>
      </c>
    </row>
    <row r="914" spans="1:9" s="9" customFormat="1" x14ac:dyDescent="0.2">
      <c r="A914" s="82" t="s">
        <v>218</v>
      </c>
      <c r="B914" s="82"/>
      <c r="C914" s="83" t="s">
        <v>151</v>
      </c>
      <c r="D914" s="84">
        <v>20000</v>
      </c>
      <c r="E914" s="84"/>
      <c r="F914" s="84">
        <f t="shared" si="134"/>
        <v>20000</v>
      </c>
      <c r="G914" s="84">
        <v>0</v>
      </c>
      <c r="H914" s="84">
        <v>30000</v>
      </c>
      <c r="I914" s="93" t="s">
        <v>312</v>
      </c>
    </row>
    <row r="915" spans="1:9" s="9" customFormat="1" x14ac:dyDescent="0.2">
      <c r="A915" s="82" t="s">
        <v>218</v>
      </c>
      <c r="B915" s="82"/>
      <c r="C915" s="83" t="s">
        <v>625</v>
      </c>
      <c r="D915" s="84">
        <v>0</v>
      </c>
      <c r="E915" s="84"/>
      <c r="F915" s="84">
        <f t="shared" si="134"/>
        <v>0</v>
      </c>
      <c r="G915" s="84">
        <v>200000</v>
      </c>
      <c r="H915" s="84">
        <v>0</v>
      </c>
      <c r="I915" s="93" t="s">
        <v>312</v>
      </c>
    </row>
    <row r="916" spans="1:9" s="9" customFormat="1" x14ac:dyDescent="0.2">
      <c r="A916" s="82" t="s">
        <v>214</v>
      </c>
      <c r="B916" s="82" t="s">
        <v>214</v>
      </c>
      <c r="C916" s="83" t="s">
        <v>166</v>
      </c>
      <c r="D916" s="84">
        <v>100000</v>
      </c>
      <c r="E916" s="84"/>
      <c r="F916" s="84">
        <f t="shared" si="134"/>
        <v>100000</v>
      </c>
      <c r="G916" s="84">
        <v>40640</v>
      </c>
      <c r="H916" s="84">
        <v>60000</v>
      </c>
      <c r="I916" s="93" t="s">
        <v>312</v>
      </c>
    </row>
    <row r="917" spans="1:9" s="9" customFormat="1" x14ac:dyDescent="0.2">
      <c r="A917" s="82" t="s">
        <v>315</v>
      </c>
      <c r="B917" s="82" t="s">
        <v>315</v>
      </c>
      <c r="C917" s="83" t="s">
        <v>55</v>
      </c>
      <c r="D917" s="84">
        <v>821000</v>
      </c>
      <c r="E917" s="84"/>
      <c r="F917" s="84">
        <f t="shared" si="134"/>
        <v>821000</v>
      </c>
      <c r="G917" s="84">
        <v>461066</v>
      </c>
      <c r="H917" s="84">
        <v>1244000</v>
      </c>
      <c r="I917" s="93" t="s">
        <v>312</v>
      </c>
    </row>
    <row r="918" spans="1:9" s="67" customFormat="1" x14ac:dyDescent="0.2">
      <c r="A918" s="85"/>
      <c r="B918" s="85"/>
      <c r="C918" s="86" t="s">
        <v>53</v>
      </c>
      <c r="D918" s="87">
        <f>SUM(D881:D917)</f>
        <v>12745000</v>
      </c>
      <c r="E918" s="87">
        <f>SUM(E881:E917)</f>
        <v>126000</v>
      </c>
      <c r="F918" s="87">
        <f>SUM(F881:F917)</f>
        <v>12871000</v>
      </c>
      <c r="G918" s="87">
        <f t="shared" ref="G918:H918" si="135">SUM(G881:G917)</f>
        <v>11169698</v>
      </c>
      <c r="H918" s="87">
        <f t="shared" si="135"/>
        <v>21091000</v>
      </c>
      <c r="I918" s="68"/>
    </row>
    <row r="919" spans="1:9" s="67" customFormat="1" x14ac:dyDescent="0.2">
      <c r="A919" s="66"/>
      <c r="B919" s="66"/>
      <c r="D919" s="68"/>
      <c r="E919" s="68"/>
      <c r="F919" s="68"/>
      <c r="G919" s="68"/>
      <c r="H919" s="68"/>
      <c r="I919" s="68"/>
    </row>
    <row r="920" spans="1:9" s="67" customFormat="1" x14ac:dyDescent="0.2">
      <c r="A920" s="66"/>
      <c r="B920" s="66"/>
      <c r="D920" s="68"/>
      <c r="E920" s="68"/>
      <c r="F920" s="68"/>
      <c r="G920" s="68"/>
      <c r="H920" s="68"/>
      <c r="I920" s="68"/>
    </row>
    <row r="921" spans="1:9" s="67" customFormat="1" x14ac:dyDescent="0.2">
      <c r="A921" s="66"/>
      <c r="B921" s="66"/>
      <c r="D921" s="68"/>
      <c r="E921" s="68"/>
      <c r="F921" s="68"/>
      <c r="G921" s="68"/>
      <c r="H921" s="68"/>
      <c r="I921" s="68"/>
    </row>
    <row r="922" spans="1:9" s="67" customFormat="1" x14ac:dyDescent="0.2">
      <c r="A922" s="66"/>
      <c r="B922" s="66"/>
      <c r="D922" s="68"/>
      <c r="E922" s="68"/>
      <c r="F922" s="68"/>
      <c r="G922" s="68"/>
      <c r="H922" s="68"/>
      <c r="I922" s="68"/>
    </row>
    <row r="923" spans="1:9" s="67" customFormat="1" x14ac:dyDescent="0.2">
      <c r="A923" s="66"/>
      <c r="B923" s="66"/>
      <c r="D923" s="68"/>
      <c r="E923" s="68"/>
      <c r="F923" s="68"/>
      <c r="G923" s="68"/>
      <c r="H923" s="68"/>
      <c r="I923" s="68"/>
    </row>
    <row r="924" spans="1:9" s="67" customFormat="1" x14ac:dyDescent="0.2">
      <c r="A924" s="66"/>
      <c r="B924" s="66"/>
      <c r="D924" s="68"/>
      <c r="E924" s="68"/>
      <c r="F924" s="68"/>
      <c r="G924" s="68"/>
      <c r="H924" s="68"/>
      <c r="I924" s="68"/>
    </row>
    <row r="925" spans="1:9" s="67" customFormat="1" x14ac:dyDescent="0.2">
      <c r="A925" s="66"/>
      <c r="B925" s="66"/>
      <c r="D925" s="68"/>
      <c r="E925" s="68"/>
      <c r="F925" s="68"/>
      <c r="G925" s="68"/>
      <c r="H925" s="68"/>
      <c r="I925" s="68"/>
    </row>
    <row r="926" spans="1:9" s="67" customFormat="1" x14ac:dyDescent="0.2">
      <c r="A926" s="66"/>
      <c r="B926" s="66"/>
      <c r="D926" s="68"/>
      <c r="E926" s="68"/>
      <c r="F926" s="68"/>
      <c r="G926" s="68"/>
      <c r="H926" s="68"/>
      <c r="I926" s="68"/>
    </row>
    <row r="927" spans="1:9" s="67" customFormat="1" x14ac:dyDescent="0.2">
      <c r="A927" s="66"/>
      <c r="B927" s="66"/>
      <c r="D927" s="68"/>
      <c r="E927" s="68"/>
      <c r="F927" s="68"/>
      <c r="G927" s="68"/>
      <c r="H927" s="68"/>
      <c r="I927" s="68"/>
    </row>
    <row r="928" spans="1:9" s="67" customFormat="1" x14ac:dyDescent="0.2">
      <c r="A928" s="66"/>
      <c r="B928" s="66"/>
      <c r="D928" s="68"/>
      <c r="E928" s="68"/>
      <c r="F928" s="68"/>
      <c r="G928" s="68"/>
      <c r="H928" s="68"/>
      <c r="I928" s="68"/>
    </row>
    <row r="929" spans="1:9" s="67" customFormat="1" x14ac:dyDescent="0.2">
      <c r="A929" s="66"/>
      <c r="B929" s="66"/>
      <c r="D929" s="68"/>
      <c r="E929" s="68"/>
      <c r="F929" s="68"/>
      <c r="G929" s="68"/>
      <c r="H929" s="68"/>
      <c r="I929" s="68"/>
    </row>
    <row r="930" spans="1:9" s="67" customFormat="1" x14ac:dyDescent="0.2">
      <c r="A930" s="66"/>
      <c r="B930" s="66"/>
      <c r="D930" s="68"/>
      <c r="E930" s="68"/>
      <c r="F930" s="68"/>
      <c r="G930" s="68"/>
      <c r="H930" s="68"/>
      <c r="I930" s="68"/>
    </row>
    <row r="931" spans="1:9" s="67" customFormat="1" x14ac:dyDescent="0.2">
      <c r="A931" s="66"/>
      <c r="B931" s="66"/>
      <c r="D931" s="68"/>
      <c r="E931" s="68"/>
      <c r="F931" s="68"/>
      <c r="G931" s="68"/>
      <c r="H931" s="68"/>
      <c r="I931" s="68"/>
    </row>
    <row r="932" spans="1:9" s="67" customFormat="1" x14ac:dyDescent="0.2">
      <c r="A932" s="66"/>
      <c r="B932" s="66"/>
      <c r="D932" s="68"/>
      <c r="E932" s="68"/>
      <c r="F932" s="68"/>
      <c r="G932" s="68"/>
      <c r="H932" s="68"/>
      <c r="I932" s="68"/>
    </row>
    <row r="933" spans="1:9" s="67" customFormat="1" x14ac:dyDescent="0.2">
      <c r="A933" s="66"/>
      <c r="B933" s="66"/>
      <c r="D933" s="68"/>
      <c r="E933" s="68"/>
      <c r="F933" s="68"/>
      <c r="G933" s="68"/>
      <c r="H933" s="68"/>
      <c r="I933" s="68"/>
    </row>
    <row r="934" spans="1:9" s="67" customFormat="1" x14ac:dyDescent="0.2">
      <c r="A934" s="66"/>
      <c r="B934" s="66"/>
      <c r="D934" s="68"/>
      <c r="E934" s="68"/>
      <c r="F934" s="68"/>
      <c r="G934" s="68"/>
      <c r="H934" s="68"/>
      <c r="I934" s="68"/>
    </row>
    <row r="935" spans="1:9" s="67" customFormat="1" x14ac:dyDescent="0.2">
      <c r="A935" s="66"/>
      <c r="B935" s="66"/>
      <c r="D935" s="68"/>
      <c r="E935" s="68"/>
      <c r="F935" s="68"/>
      <c r="G935" s="68"/>
      <c r="H935" s="68"/>
      <c r="I935" s="68"/>
    </row>
    <row r="936" spans="1:9" s="67" customFormat="1" x14ac:dyDescent="0.2">
      <c r="A936" s="66"/>
      <c r="B936" s="66"/>
      <c r="D936" s="68"/>
      <c r="E936" s="68"/>
      <c r="F936" s="68"/>
      <c r="G936" s="68"/>
      <c r="H936" s="68"/>
      <c r="I936" s="68"/>
    </row>
    <row r="937" spans="1:9" s="67" customFormat="1" x14ac:dyDescent="0.2">
      <c r="A937" s="66"/>
      <c r="B937" s="66"/>
      <c r="D937" s="68"/>
      <c r="E937" s="68"/>
      <c r="F937" s="68"/>
      <c r="G937" s="68"/>
      <c r="H937" s="68"/>
      <c r="I937" s="68"/>
    </row>
    <row r="938" spans="1:9" s="67" customFormat="1" x14ac:dyDescent="0.2">
      <c r="A938" s="66"/>
      <c r="B938" s="66"/>
      <c r="D938" s="68"/>
      <c r="E938" s="68"/>
      <c r="F938" s="68"/>
      <c r="G938" s="68"/>
      <c r="H938" s="68"/>
      <c r="I938" s="68"/>
    </row>
    <row r="939" spans="1:9" s="67" customFormat="1" x14ac:dyDescent="0.2">
      <c r="A939" s="66"/>
      <c r="B939" s="66"/>
      <c r="D939" s="68"/>
      <c r="E939" s="68"/>
      <c r="F939" s="68"/>
      <c r="G939" s="68"/>
      <c r="H939" s="68"/>
      <c r="I939" s="68"/>
    </row>
    <row r="940" spans="1:9" s="67" customFormat="1" x14ac:dyDescent="0.2">
      <c r="A940" s="66"/>
      <c r="B940" s="66"/>
      <c r="D940" s="68"/>
      <c r="E940" s="68"/>
      <c r="F940" s="68"/>
      <c r="G940" s="68"/>
      <c r="H940" s="68"/>
      <c r="I940" s="68"/>
    </row>
    <row r="941" spans="1:9" s="67" customFormat="1" x14ac:dyDescent="0.2">
      <c r="A941" s="66"/>
      <c r="B941" s="66"/>
      <c r="D941" s="68"/>
      <c r="E941" s="68"/>
      <c r="F941" s="68"/>
      <c r="G941" s="68"/>
      <c r="H941" s="68"/>
      <c r="I941" s="68"/>
    </row>
    <row r="942" spans="1:9" s="67" customFormat="1" x14ac:dyDescent="0.2">
      <c r="A942" s="66"/>
      <c r="B942" s="66"/>
      <c r="D942" s="68"/>
      <c r="E942" s="68"/>
      <c r="F942" s="68"/>
      <c r="G942" s="68"/>
      <c r="H942" s="68"/>
      <c r="I942" s="68"/>
    </row>
    <row r="943" spans="1:9" s="67" customFormat="1" x14ac:dyDescent="0.2">
      <c r="A943" s="66"/>
      <c r="B943" s="66"/>
      <c r="D943" s="68"/>
      <c r="E943" s="68"/>
      <c r="F943" s="68"/>
      <c r="G943" s="68"/>
      <c r="H943" s="68"/>
      <c r="I943" s="68"/>
    </row>
    <row r="944" spans="1:9" s="67" customFormat="1" x14ac:dyDescent="0.2">
      <c r="A944" s="66"/>
      <c r="B944" s="66"/>
      <c r="D944" s="68"/>
      <c r="E944" s="68"/>
      <c r="F944" s="68"/>
      <c r="G944" s="68"/>
      <c r="H944" s="68"/>
      <c r="I944" s="68"/>
    </row>
    <row r="945" spans="1:9" s="67" customFormat="1" x14ac:dyDescent="0.2">
      <c r="A945" s="66"/>
      <c r="B945" s="66"/>
      <c r="D945" s="68"/>
      <c r="E945" s="68"/>
      <c r="F945" s="68"/>
      <c r="G945" s="68"/>
      <c r="H945" s="68"/>
      <c r="I945" s="68"/>
    </row>
    <row r="946" spans="1:9" s="67" customFormat="1" x14ac:dyDescent="0.2">
      <c r="A946" s="66"/>
      <c r="B946" s="66"/>
      <c r="D946" s="68"/>
      <c r="E946" s="68"/>
      <c r="F946" s="68"/>
      <c r="G946" s="68"/>
      <c r="H946" s="68"/>
      <c r="I946" s="68"/>
    </row>
    <row r="947" spans="1:9" s="67" customFormat="1" x14ac:dyDescent="0.2">
      <c r="A947" s="66"/>
      <c r="B947" s="66"/>
      <c r="D947" s="68"/>
      <c r="E947" s="68"/>
      <c r="F947" s="68"/>
      <c r="G947" s="68"/>
      <c r="H947" s="68"/>
      <c r="I947" s="68"/>
    </row>
    <row r="948" spans="1:9" s="67" customFormat="1" x14ac:dyDescent="0.2">
      <c r="A948" s="66"/>
      <c r="B948" s="66"/>
      <c r="D948" s="68"/>
      <c r="E948" s="68"/>
      <c r="F948" s="68"/>
      <c r="G948" s="68"/>
      <c r="H948" s="68"/>
      <c r="I948" s="68"/>
    </row>
    <row r="949" spans="1:9" s="67" customFormat="1" x14ac:dyDescent="0.2">
      <c r="A949" s="66"/>
      <c r="B949" s="66"/>
      <c r="D949" s="68"/>
      <c r="E949" s="68"/>
      <c r="F949" s="68"/>
      <c r="G949" s="68"/>
      <c r="H949" s="68"/>
      <c r="I949" s="68"/>
    </row>
    <row r="950" spans="1:9" s="67" customFormat="1" x14ac:dyDescent="0.2">
      <c r="A950" s="66"/>
      <c r="B950" s="66"/>
      <c r="D950" s="68"/>
      <c r="E950" s="68"/>
      <c r="F950" s="68"/>
      <c r="G950" s="68"/>
      <c r="H950" s="68"/>
      <c r="I950" s="68"/>
    </row>
    <row r="951" spans="1:9" s="67" customFormat="1" x14ac:dyDescent="0.2">
      <c r="A951" s="66"/>
      <c r="B951" s="66"/>
      <c r="D951" s="68"/>
      <c r="E951" s="68"/>
      <c r="F951" s="68"/>
      <c r="G951" s="68"/>
      <c r="H951" s="68"/>
      <c r="I951" s="68"/>
    </row>
    <row r="952" spans="1:9" s="67" customFormat="1" x14ac:dyDescent="0.2">
      <c r="A952" s="66"/>
      <c r="B952" s="66"/>
      <c r="D952" s="68"/>
      <c r="E952" s="68"/>
      <c r="F952" s="68"/>
      <c r="G952" s="68"/>
      <c r="H952" s="68"/>
      <c r="I952" s="68"/>
    </row>
    <row r="953" spans="1:9" s="67" customFormat="1" x14ac:dyDescent="0.2">
      <c r="A953" s="66"/>
      <c r="B953" s="66"/>
      <c r="D953" s="68"/>
      <c r="E953" s="68"/>
      <c r="F953" s="68"/>
      <c r="G953" s="68"/>
      <c r="H953" s="68"/>
      <c r="I953" s="68"/>
    </row>
    <row r="954" spans="1:9" s="67" customFormat="1" x14ac:dyDescent="0.2">
      <c r="A954" s="66"/>
      <c r="B954" s="66"/>
      <c r="D954" s="68"/>
      <c r="E954" s="68"/>
      <c r="F954" s="68"/>
      <c r="G954" s="68"/>
      <c r="H954" s="68"/>
      <c r="I954" s="68"/>
    </row>
    <row r="955" spans="1:9" s="67" customFormat="1" x14ac:dyDescent="0.2">
      <c r="A955" s="66"/>
      <c r="B955" s="66"/>
      <c r="D955" s="68"/>
      <c r="E955" s="68"/>
      <c r="F955" s="68"/>
      <c r="G955" s="68"/>
      <c r="H955" s="68"/>
      <c r="I955" s="68"/>
    </row>
    <row r="956" spans="1:9" s="67" customFormat="1" x14ac:dyDescent="0.2">
      <c r="A956" s="66"/>
      <c r="B956" s="66"/>
      <c r="D956" s="68"/>
      <c r="E956" s="68"/>
      <c r="F956" s="68"/>
      <c r="G956" s="68"/>
      <c r="H956" s="68"/>
      <c r="I956" s="68"/>
    </row>
    <row r="957" spans="1:9" s="67" customFormat="1" x14ac:dyDescent="0.2">
      <c r="A957" s="66"/>
      <c r="B957" s="66"/>
      <c r="D957" s="68"/>
      <c r="E957" s="68"/>
      <c r="F957" s="68"/>
      <c r="G957" s="68"/>
      <c r="H957" s="68"/>
      <c r="I957" s="68"/>
    </row>
    <row r="958" spans="1:9" s="67" customFormat="1" x14ac:dyDescent="0.2">
      <c r="A958" s="66"/>
      <c r="B958" s="66"/>
      <c r="D958" s="68"/>
      <c r="E958" s="68"/>
      <c r="F958" s="68"/>
      <c r="G958" s="68"/>
      <c r="H958" s="68"/>
      <c r="I958" s="68"/>
    </row>
    <row r="959" spans="1:9" s="67" customFormat="1" x14ac:dyDescent="0.2">
      <c r="A959" s="66"/>
      <c r="B959" s="66"/>
      <c r="D959" s="68"/>
      <c r="E959" s="68"/>
      <c r="F959" s="68"/>
      <c r="G959" s="68"/>
      <c r="H959" s="68"/>
      <c r="I959" s="68"/>
    </row>
    <row r="960" spans="1:9" s="67" customFormat="1" x14ac:dyDescent="0.2">
      <c r="A960" s="66"/>
      <c r="B960" s="66"/>
      <c r="D960" s="68"/>
      <c r="E960" s="68"/>
      <c r="F960" s="68"/>
      <c r="G960" s="68"/>
      <c r="H960" s="68"/>
      <c r="I960" s="68"/>
    </row>
    <row r="961" spans="1:9" s="67" customFormat="1" x14ac:dyDescent="0.2">
      <c r="A961" s="66"/>
      <c r="B961" s="66"/>
      <c r="D961" s="68"/>
      <c r="E961" s="68"/>
      <c r="F961" s="68"/>
      <c r="G961" s="68"/>
      <c r="H961" s="68"/>
      <c r="I961" s="68"/>
    </row>
    <row r="962" spans="1:9" s="67" customFormat="1" x14ac:dyDescent="0.2">
      <c r="A962" s="66"/>
      <c r="B962" s="66"/>
      <c r="D962" s="68"/>
      <c r="E962" s="68"/>
      <c r="F962" s="68"/>
      <c r="G962" s="68"/>
      <c r="H962" s="68"/>
      <c r="I962" s="68"/>
    </row>
    <row r="963" spans="1:9" s="67" customFormat="1" x14ac:dyDescent="0.2">
      <c r="A963" s="66"/>
      <c r="B963" s="66"/>
      <c r="D963" s="68"/>
      <c r="E963" s="68"/>
      <c r="F963" s="68"/>
      <c r="G963" s="68"/>
      <c r="H963" s="68"/>
      <c r="I963" s="68"/>
    </row>
    <row r="964" spans="1:9" s="67" customFormat="1" x14ac:dyDescent="0.2">
      <c r="A964" s="66"/>
      <c r="B964" s="66"/>
      <c r="D964" s="68"/>
      <c r="E964" s="68"/>
      <c r="F964" s="68"/>
      <c r="G964" s="68"/>
      <c r="H964" s="68"/>
      <c r="I964" s="68"/>
    </row>
    <row r="965" spans="1:9" s="67" customFormat="1" x14ac:dyDescent="0.2">
      <c r="A965" s="66"/>
      <c r="B965" s="66"/>
      <c r="D965" s="68"/>
      <c r="E965" s="68"/>
      <c r="F965" s="68"/>
      <c r="G965" s="68"/>
      <c r="H965" s="68"/>
      <c r="I965" s="68"/>
    </row>
    <row r="966" spans="1:9" s="6" customFormat="1" ht="12" customHeight="1" x14ac:dyDescent="0.2">
      <c r="A966" s="106" t="s">
        <v>171</v>
      </c>
      <c r="B966" s="106"/>
      <c r="C966" s="106"/>
      <c r="D966" s="94"/>
      <c r="E966" s="94"/>
      <c r="F966" s="94"/>
      <c r="G966" s="94"/>
      <c r="H966" s="94"/>
      <c r="I966" s="94"/>
    </row>
    <row r="967" spans="1:9" s="43" customFormat="1" ht="30.75" customHeight="1" x14ac:dyDescent="0.2">
      <c r="A967" s="47"/>
      <c r="B967" s="47"/>
      <c r="D967" s="12" t="s">
        <v>554</v>
      </c>
      <c r="E967" s="12" t="s">
        <v>555</v>
      </c>
      <c r="F967" s="12" t="s">
        <v>556</v>
      </c>
      <c r="G967" s="12"/>
      <c r="H967" s="12"/>
      <c r="I967" s="48"/>
    </row>
    <row r="968" spans="1:9" s="6" customFormat="1" ht="11.4" customHeight="1" x14ac:dyDescent="0.2">
      <c r="A968" s="60"/>
      <c r="B968" s="60"/>
      <c r="C968" s="5" t="s">
        <v>13</v>
      </c>
      <c r="D968" s="75">
        <f>SUM(D51:D61,D114:D116,D165,D232:D260,D388:D391,D404,D421,D602:D602,D659:D666,D773:D775,D797,D881:D889,)</f>
        <v>49027000</v>
      </c>
      <c r="E968" s="75">
        <f>SUM(E51:E61,E114:E116,E165,E232:E260,E388:E391,E404,E421,E602:E602,E659:E666,E773:E775,E797,E881:E889,)</f>
        <v>728410</v>
      </c>
      <c r="F968" s="75">
        <f>SUM(F51:F61,F114:F116,F165,F232:F260,F388:F391,F404,F421,F602:F602,F659:F666,F773:F775,F797,F881:F889,)</f>
        <v>49755410</v>
      </c>
      <c r="G968" s="75">
        <f>SUM(G51:G61,G114:G116,G165,G232:G260,G388:G391,G404,G421,G602:G602,G659:G666,G773:G775,G797,G881:G889,)</f>
        <v>44760779</v>
      </c>
      <c r="H968" s="75">
        <f>SUM(H51:H61,H114:H116,H165,H232:H260,H388:H391,H404,H421,H602:H602,H659:H666,H773:H775,H797,H881:H889,)</f>
        <v>45512800</v>
      </c>
      <c r="I968" s="73"/>
    </row>
    <row r="969" spans="1:9" s="6" customFormat="1" ht="11.4" customHeight="1" x14ac:dyDescent="0.2">
      <c r="A969" s="60"/>
      <c r="B969" s="60"/>
      <c r="C969" s="5" t="s">
        <v>35</v>
      </c>
      <c r="D969" s="75">
        <f>SUM(D62:D63,D117:D118,D166,D261:D262,D392:D394,D405,D423,D667:D668,D776,D798,D890:D892,)</f>
        <v>5369000</v>
      </c>
      <c r="E969" s="75">
        <f>SUM(E62:E63,E117:E118,E166,E261:E262,E392:E394,E405,E423,E667:E668,E776,E798,E890:E892,)</f>
        <v>28647</v>
      </c>
      <c r="F969" s="75">
        <f>SUM(F62:F63,F117:F118,F166,F261:F262,F392:F394,F405,F423,F667:F668,F776,F798,F890:F892,)</f>
        <v>5397647</v>
      </c>
      <c r="G969" s="75">
        <f>SUM(G62:G63,G117:G118,G166,G261:G262,G392:G394,G405,G423,G667:G668,G776,G798,G890:G892,)</f>
        <v>5141112</v>
      </c>
      <c r="H969" s="75">
        <f>SUM(H62:H63,H117:H118,H166,H261:H262,H392:H394,H405,H423,H667:H668,H776,H798,H890:H892,)</f>
        <v>6205800</v>
      </c>
      <c r="I969" s="73"/>
    </row>
    <row r="970" spans="1:9" s="6" customFormat="1" ht="11.4" customHeight="1" x14ac:dyDescent="0.2">
      <c r="A970" s="60"/>
      <c r="B970" s="60"/>
      <c r="C970" s="5" t="s">
        <v>36</v>
      </c>
      <c r="D970" s="75">
        <f>SUM(D11:D13,D33:D33,D64:D80,D95:D96,D119:D121,D147:D151,D167:D169,D183,D193,D263:D313,D339:D340,D352:D353,D361:D363,D376:D379,D395,D406:D407,D425:D427,D457:D458,D474:D475,D482:D483,D490:D493,D573:D574,D590:D595,D603:D612,D643:D650,D669:D692,D737:D738,D805:D806,D807:D810,D811:D822,D823:D830,D837:D840,D867:D869,D893:D917,)</f>
        <v>80889000</v>
      </c>
      <c r="E970" s="75">
        <f t="shared" ref="E970:H970" si="136">SUM(E11:E13,E33:E33,E64:E80,E95:E96,E119:E121,E147:E151,E167:E169,E183,E193,E263:E313,E339:E340,E352:E353,E361:E363,E376:E379,E395,E406:E407,E425:E427,E457:E458,E474:E475,E482:E483,E490:E493,E573:E574,E590:E595,E603:E612,E643:E650,E669:E692,E737:E738,E805:E806,E807:E810,E811:E822,E823:E830,E837:E840,E867:E869,E893:E917,)</f>
        <v>5862024</v>
      </c>
      <c r="F970" s="75">
        <f t="shared" si="136"/>
        <v>86751024</v>
      </c>
      <c r="G970" s="75">
        <f t="shared" si="136"/>
        <v>62593748</v>
      </c>
      <c r="H970" s="75">
        <f t="shared" si="136"/>
        <v>71784810</v>
      </c>
      <c r="I970" s="73"/>
    </row>
    <row r="971" spans="1:9" s="6" customFormat="1" ht="11.4" customHeight="1" x14ac:dyDescent="0.2">
      <c r="A971" s="60"/>
      <c r="B971" s="60"/>
      <c r="C971" s="1" t="s">
        <v>465</v>
      </c>
      <c r="D971" s="75">
        <f>SUM(D135:D140,D621:D622,D705:D707)</f>
        <v>34688000</v>
      </c>
      <c r="E971" s="75">
        <f>SUM(E135:E140,E621:E622,E705:E707)</f>
        <v>1780940</v>
      </c>
      <c r="F971" s="75">
        <f>SUM(F135:F140,F621:F622,F705:F707)</f>
        <v>36468940</v>
      </c>
      <c r="G971" s="75">
        <f>SUM(G135:G140,G621:G622,G705:G707)</f>
        <v>36448842</v>
      </c>
      <c r="H971" s="75">
        <f>SUM(H135:H140,H621:H622,H705:H707)</f>
        <v>48667167</v>
      </c>
      <c r="I971" s="73"/>
    </row>
    <row r="972" spans="1:9" s="6" customFormat="1" ht="11.4" customHeight="1" x14ac:dyDescent="0.2">
      <c r="A972" s="60"/>
      <c r="B972" s="60"/>
      <c r="C972" s="1" t="s">
        <v>464</v>
      </c>
      <c r="D972" s="75">
        <f>SUM(D88,D747:D766,D841:D842,D228:D231,)</f>
        <v>83699000</v>
      </c>
      <c r="E972" s="75">
        <f>SUM(E88,E747:E766,E841:E842,E228:E231,)</f>
        <v>13323700</v>
      </c>
      <c r="F972" s="75">
        <f>SUM(F88,F747:F766,F841:F842,F228:F231,)</f>
        <v>97022700</v>
      </c>
      <c r="G972" s="75">
        <f>SUM(G88,G747:G766,G841:G842,G228:G231,)</f>
        <v>97008445</v>
      </c>
      <c r="H972" s="75">
        <f>SUM(H88,H747:H766,H841:H842,H228:H231,)</f>
        <v>99785000</v>
      </c>
      <c r="I972" s="73"/>
    </row>
    <row r="973" spans="1:9" s="6" customFormat="1" ht="11.4" customHeight="1" x14ac:dyDescent="0.2">
      <c r="A973" s="60"/>
      <c r="B973" s="60"/>
      <c r="C973" s="5" t="s">
        <v>93</v>
      </c>
      <c r="D973" s="75"/>
      <c r="E973" s="75"/>
      <c r="F973" s="75"/>
      <c r="G973" s="75"/>
      <c r="H973" s="75"/>
      <c r="I973" s="73"/>
    </row>
    <row r="974" spans="1:9" s="6" customFormat="1" ht="11.4" customHeight="1" x14ac:dyDescent="0.2">
      <c r="A974" s="60"/>
      <c r="B974" s="60"/>
      <c r="C974" s="5" t="s">
        <v>37</v>
      </c>
      <c r="D974" s="75">
        <f t="shared" ref="D974:F974" si="137">SUM(D726:D736,)</f>
        <v>6560000</v>
      </c>
      <c r="E974" s="75">
        <f t="shared" si="137"/>
        <v>0</v>
      </c>
      <c r="F974" s="75">
        <f t="shared" si="137"/>
        <v>6560000</v>
      </c>
      <c r="G974" s="75">
        <f t="shared" ref="G974:H974" si="138">SUM(G726:G736,)</f>
        <v>6017090</v>
      </c>
      <c r="H974" s="75">
        <f t="shared" si="138"/>
        <v>7600000</v>
      </c>
      <c r="I974" s="73"/>
    </row>
    <row r="975" spans="1:9" s="6" customFormat="1" ht="11.4" customHeight="1" x14ac:dyDescent="0.2">
      <c r="A975" s="60"/>
      <c r="B975" s="60"/>
      <c r="C975" s="5" t="s">
        <v>38</v>
      </c>
      <c r="D975" s="75">
        <f>SUM(D582:D583)</f>
        <v>3300000</v>
      </c>
      <c r="E975" s="75">
        <f>SUM(E582:E583)</f>
        <v>0</v>
      </c>
      <c r="F975" s="75">
        <f>SUM(F582:F583)</f>
        <v>3300000</v>
      </c>
      <c r="G975" s="75">
        <f t="shared" ref="G975:H975" si="139">SUM(G582:G583)</f>
        <v>0</v>
      </c>
      <c r="H975" s="75">
        <f t="shared" si="139"/>
        <v>300000</v>
      </c>
      <c r="I975" s="73"/>
    </row>
    <row r="976" spans="1:9" s="6" customFormat="1" ht="11.4" customHeight="1" x14ac:dyDescent="0.2">
      <c r="A976" s="60"/>
      <c r="B976" s="60"/>
      <c r="C976" s="5" t="s">
        <v>643</v>
      </c>
      <c r="D976" s="75">
        <f>SUM(D514:D516,D549)</f>
        <v>6727000</v>
      </c>
      <c r="E976" s="75">
        <f>SUM(E514:E516,E549)</f>
        <v>35000</v>
      </c>
      <c r="F976" s="75">
        <f>SUM(F514:F516,F549)</f>
        <v>6762000</v>
      </c>
      <c r="G976" s="75">
        <f t="shared" ref="G976:H976" si="140">SUM(G514:G516,G549)</f>
        <v>6352443</v>
      </c>
      <c r="H976" s="75">
        <f t="shared" si="140"/>
        <v>5080052</v>
      </c>
      <c r="I976" s="73"/>
    </row>
    <row r="977" spans="1:9" s="46" customFormat="1" ht="11.4" customHeight="1" x14ac:dyDescent="0.2">
      <c r="A977" s="61"/>
      <c r="B977" s="61"/>
      <c r="C977" s="62" t="s">
        <v>44</v>
      </c>
      <c r="D977" s="63">
        <f t="shared" ref="D977" si="141">SUM(D968:D976)</f>
        <v>270259000</v>
      </c>
      <c r="E977" s="63">
        <f t="shared" ref="E977:F977" si="142">SUM(E968:E976)</f>
        <v>21758721</v>
      </c>
      <c r="F977" s="63">
        <f t="shared" si="142"/>
        <v>292017721</v>
      </c>
      <c r="G977" s="63">
        <f t="shared" ref="G977:H977" si="143">SUM(G968:G976)</f>
        <v>258322459</v>
      </c>
      <c r="H977" s="63">
        <f t="shared" si="143"/>
        <v>284935629</v>
      </c>
      <c r="I977" s="64"/>
    </row>
    <row r="978" spans="1:9" s="46" customFormat="1" ht="11.4" customHeight="1" x14ac:dyDescent="0.2">
      <c r="A978" s="61"/>
      <c r="B978" s="61"/>
      <c r="C978" s="62"/>
      <c r="D978" s="63"/>
      <c r="E978" s="63"/>
      <c r="F978" s="63"/>
      <c r="G978" s="63"/>
      <c r="H978" s="63"/>
      <c r="I978" s="64"/>
    </row>
    <row r="979" spans="1:9" s="46" customFormat="1" ht="11.4" customHeight="1" x14ac:dyDescent="0.2">
      <c r="A979" s="60"/>
      <c r="B979" s="60"/>
      <c r="C979" s="5" t="s">
        <v>20</v>
      </c>
      <c r="D979" s="75">
        <f>SUM(D21:D26,D319:D320,D334:D336,D348:D351,D364:D368,D432:D436,D451:D453,D556:D558)</f>
        <v>151064000</v>
      </c>
      <c r="E979" s="75">
        <f t="shared" ref="E979:H979" si="144">SUM(E21:E26,E319:E320,E334:E336,E348:E351,E364:E368,E432:E436,E451:E453,E556:E558)</f>
        <v>16453520</v>
      </c>
      <c r="F979" s="75">
        <f t="shared" si="144"/>
        <v>167517520</v>
      </c>
      <c r="G979" s="75">
        <f t="shared" si="144"/>
        <v>98762485</v>
      </c>
      <c r="H979" s="75">
        <f t="shared" si="144"/>
        <v>199803773</v>
      </c>
      <c r="I979" s="73"/>
    </row>
    <row r="980" spans="1:9" s="46" customFormat="1" ht="11.4" customHeight="1" x14ac:dyDescent="0.2">
      <c r="A980" s="60"/>
      <c r="B980" s="60"/>
      <c r="C980" s="5" t="s">
        <v>21</v>
      </c>
      <c r="D980" s="75">
        <f>SUM(D14:D20,D34:D34,D48:D50,D184:D186,D314:D318,D337:D338,D380:D381,D402:D403,D429:D430,D454:D456,D472:D473,D613:D614,D657:D658,)</f>
        <v>29955000</v>
      </c>
      <c r="E980" s="75">
        <f t="shared" ref="E980:I980" si="145">SUM(E14:E20,E34:E34,E48:E50,E184:E186,E314:E318,E337:E338,E380:E381,E402:E403,E429:E430,E454:E456,E472:E473,E613:E614,E657:E658,)</f>
        <v>53268144</v>
      </c>
      <c r="F980" s="75">
        <f t="shared" si="145"/>
        <v>83223144</v>
      </c>
      <c r="G980" s="75">
        <f t="shared" si="145"/>
        <v>71428608</v>
      </c>
      <c r="H980" s="75">
        <f t="shared" si="145"/>
        <v>18461489</v>
      </c>
      <c r="I980" s="75">
        <f t="shared" si="145"/>
        <v>0</v>
      </c>
    </row>
    <row r="981" spans="1:9" s="46" customFormat="1" ht="11.4" customHeight="1" x14ac:dyDescent="0.2">
      <c r="A981" s="60"/>
      <c r="B981" s="60"/>
      <c r="C981" s="1" t="s">
        <v>100</v>
      </c>
      <c r="D981" s="75"/>
      <c r="E981" s="75"/>
      <c r="F981" s="75"/>
      <c r="G981" s="75"/>
      <c r="H981" s="75"/>
      <c r="I981" s="73"/>
    </row>
    <row r="982" spans="1:9" s="46" customFormat="1" ht="11.4" customHeight="1" x14ac:dyDescent="0.2">
      <c r="A982" s="60"/>
      <c r="B982" s="60"/>
      <c r="C982" s="1" t="s">
        <v>617</v>
      </c>
      <c r="D982" s="75">
        <f>D354</f>
        <v>0</v>
      </c>
      <c r="E982" s="75">
        <f>E354</f>
        <v>5554</v>
      </c>
      <c r="F982" s="75">
        <f>F354</f>
        <v>5554</v>
      </c>
      <c r="G982" s="75">
        <f>G354</f>
        <v>5554</v>
      </c>
      <c r="H982" s="75">
        <f>H354</f>
        <v>0</v>
      </c>
      <c r="I982" s="73"/>
    </row>
    <row r="983" spans="1:9" s="46" customFormat="1" ht="11.4" customHeight="1" x14ac:dyDescent="0.2">
      <c r="A983" s="60"/>
      <c r="B983" s="60"/>
      <c r="C983" s="5" t="s">
        <v>39</v>
      </c>
      <c r="D983" s="75">
        <f>SUM(D581)</f>
        <v>20381000</v>
      </c>
      <c r="E983" s="75">
        <f>SUM(E581)</f>
        <v>-12199455</v>
      </c>
      <c r="F983" s="75">
        <f>SUM(F581)</f>
        <v>8181545</v>
      </c>
      <c r="G983" s="75">
        <f t="shared" ref="G983:H983" si="146">SUM(G581)</f>
        <v>0</v>
      </c>
      <c r="H983" s="75">
        <f t="shared" si="146"/>
        <v>0</v>
      </c>
      <c r="I983" s="73"/>
    </row>
    <row r="984" spans="1:9" s="46" customFormat="1" ht="11.4" customHeight="1" x14ac:dyDescent="0.2">
      <c r="A984" s="60"/>
      <c r="B984" s="60"/>
      <c r="C984" s="5" t="s">
        <v>23</v>
      </c>
      <c r="D984" s="75"/>
      <c r="E984" s="75"/>
      <c r="F984" s="75"/>
      <c r="G984" s="75"/>
      <c r="H984" s="75"/>
      <c r="I984" s="73"/>
    </row>
    <row r="985" spans="1:9" s="46" customFormat="1" ht="11.4" customHeight="1" x14ac:dyDescent="0.2">
      <c r="A985" s="60"/>
      <c r="B985" s="60"/>
      <c r="C985" s="5" t="s">
        <v>40</v>
      </c>
      <c r="D985" s="75"/>
      <c r="E985" s="75"/>
      <c r="F985" s="75"/>
      <c r="G985" s="75"/>
      <c r="H985" s="75"/>
      <c r="I985" s="73"/>
    </row>
    <row r="986" spans="1:9" s="46" customFormat="1" ht="11.4" customHeight="1" x14ac:dyDescent="0.2">
      <c r="A986" s="61"/>
      <c r="B986" s="61"/>
      <c r="C986" s="62" t="s">
        <v>45</v>
      </c>
      <c r="D986" s="63">
        <f t="shared" ref="D986" si="147">SUM(D979:D985)</f>
        <v>201400000</v>
      </c>
      <c r="E986" s="63">
        <f t="shared" ref="E986:F986" si="148">SUM(E979:E985)</f>
        <v>57527763</v>
      </c>
      <c r="F986" s="63">
        <f t="shared" si="148"/>
        <v>258927763</v>
      </c>
      <c r="G986" s="63">
        <f t="shared" ref="G986:H986" si="149">SUM(G979:G985)</f>
        <v>170196647</v>
      </c>
      <c r="H986" s="63">
        <f t="shared" si="149"/>
        <v>218265262</v>
      </c>
      <c r="I986" s="64"/>
    </row>
    <row r="987" spans="1:9" s="46" customFormat="1" ht="11.4" customHeight="1" x14ac:dyDescent="0.2">
      <c r="A987" s="61"/>
      <c r="B987" s="61"/>
      <c r="C987" s="5" t="s">
        <v>19</v>
      </c>
      <c r="D987" s="75"/>
      <c r="E987" s="75"/>
      <c r="F987" s="75"/>
      <c r="G987" s="75"/>
      <c r="H987" s="75"/>
      <c r="I987" s="73"/>
    </row>
    <row r="988" spans="1:9" s="46" customFormat="1" ht="11.4" customHeight="1" x14ac:dyDescent="0.2">
      <c r="A988" s="61"/>
      <c r="B988" s="61"/>
      <c r="C988" s="62" t="s">
        <v>46</v>
      </c>
      <c r="D988" s="63">
        <f t="shared" ref="D988" si="150">SUM(D977,D986,D987)</f>
        <v>471659000</v>
      </c>
      <c r="E988" s="63">
        <f t="shared" ref="E988:F988" si="151">SUM(E977,E986,E987)</f>
        <v>79286484</v>
      </c>
      <c r="F988" s="63">
        <f t="shared" si="151"/>
        <v>550945484</v>
      </c>
      <c r="G988" s="63">
        <f t="shared" ref="G988:H988" si="152">SUM(G977,G986,G987)</f>
        <v>428519106</v>
      </c>
      <c r="H988" s="63">
        <f t="shared" si="152"/>
        <v>503200891</v>
      </c>
      <c r="I988" s="64"/>
    </row>
    <row r="989" spans="1:9" s="98" customFormat="1" ht="11.4" customHeight="1" x14ac:dyDescent="0.2">
      <c r="A989" s="95"/>
      <c r="B989" s="95"/>
      <c r="C989" s="96"/>
      <c r="D989" s="97"/>
      <c r="E989" s="97"/>
      <c r="F989" s="97"/>
      <c r="G989" s="97"/>
      <c r="H989" s="97"/>
      <c r="I989" s="25"/>
    </row>
    <row r="990" spans="1:9" s="46" customFormat="1" ht="11.4" customHeight="1" x14ac:dyDescent="0.2">
      <c r="A990" s="60"/>
      <c r="B990" s="60"/>
      <c r="C990" s="5" t="s">
        <v>26</v>
      </c>
      <c r="D990" s="75">
        <f>SUM(D103:D104,D207:D217,D849:D850,D858:D860)</f>
        <v>19582031</v>
      </c>
      <c r="E990" s="75">
        <f>SUM(E103:E104,E207:E217,E849:E850,E858:E860)</f>
        <v>1168400</v>
      </c>
      <c r="F990" s="75">
        <f>SUM(F103:F104,F207:F217,F849:F850,F858:F860)</f>
        <v>20750431</v>
      </c>
      <c r="G990" s="75">
        <f>SUM(G103:G104,G207:G217,G849:G850,G858:G860)</f>
        <v>23493862</v>
      </c>
      <c r="H990" s="75">
        <f>SUM(H103:H104,H207:H217,H849:H850,H858:H860)</f>
        <v>19949000</v>
      </c>
      <c r="I990" s="73"/>
    </row>
    <row r="991" spans="1:9" s="46" customFormat="1" ht="11.4" customHeight="1" x14ac:dyDescent="0.2">
      <c r="A991" s="60"/>
      <c r="B991" s="60"/>
      <c r="C991" s="5" t="s">
        <v>27</v>
      </c>
      <c r="D991" s="75">
        <f>SUM(D500)</f>
        <v>31000000</v>
      </c>
      <c r="E991" s="75">
        <f>SUM(E500)</f>
        <v>0</v>
      </c>
      <c r="F991" s="75">
        <f>SUM(F500)</f>
        <v>31000000</v>
      </c>
      <c r="G991" s="75">
        <f t="shared" ref="G991:H991" si="153">SUM(G500)</f>
        <v>32415242</v>
      </c>
      <c r="H991" s="75">
        <f t="shared" si="153"/>
        <v>45000000</v>
      </c>
      <c r="I991" s="73"/>
    </row>
    <row r="992" spans="1:9" s="46" customFormat="1" ht="11.4" customHeight="1" x14ac:dyDescent="0.2">
      <c r="A992" s="60"/>
      <c r="B992" s="60"/>
      <c r="C992" s="5" t="s">
        <v>70</v>
      </c>
      <c r="D992" s="75">
        <f>SUM(D502)</f>
        <v>27000000</v>
      </c>
      <c r="E992" s="75">
        <f>SUM(E502)</f>
        <v>0</v>
      </c>
      <c r="F992" s="75">
        <f>SUM(F502)</f>
        <v>27000000</v>
      </c>
      <c r="G992" s="75">
        <f t="shared" ref="G992:H992" si="154">SUM(G502)</f>
        <v>31628339</v>
      </c>
      <c r="H992" s="75">
        <f t="shared" si="154"/>
        <v>45000000</v>
      </c>
      <c r="I992" s="73"/>
    </row>
    <row r="993" spans="1:9" s="46" customFormat="1" ht="11.4" customHeight="1" x14ac:dyDescent="0.2">
      <c r="A993" s="60"/>
      <c r="B993" s="60"/>
      <c r="C993" s="5" t="s">
        <v>172</v>
      </c>
      <c r="D993" s="75">
        <f>SUM(D501)</f>
        <v>6400000</v>
      </c>
      <c r="E993" s="75">
        <f>SUM(E501)</f>
        <v>0</v>
      </c>
      <c r="F993" s="75">
        <f>SUM(F501)</f>
        <v>6400000</v>
      </c>
      <c r="G993" s="75">
        <f t="shared" ref="G993:H993" si="155">SUM(G501)</f>
        <v>6677367</v>
      </c>
      <c r="H993" s="75">
        <f t="shared" si="155"/>
        <v>9000000</v>
      </c>
      <c r="I993" s="73"/>
    </row>
    <row r="994" spans="1:9" s="46" customFormat="1" ht="11.4" customHeight="1" x14ac:dyDescent="0.2">
      <c r="A994" s="60"/>
      <c r="B994" s="60"/>
      <c r="C994" s="5" t="s">
        <v>71</v>
      </c>
      <c r="D994" s="75">
        <f>SUM(D504)</f>
        <v>14000000</v>
      </c>
      <c r="E994" s="75">
        <f>SUM(E504)</f>
        <v>0</v>
      </c>
      <c r="F994" s="75">
        <f>SUM(F504)</f>
        <v>14000000</v>
      </c>
      <c r="G994" s="75">
        <f t="shared" ref="G994:H994" si="156">SUM(G504)</f>
        <v>20055250</v>
      </c>
      <c r="H994" s="75">
        <f t="shared" si="156"/>
        <v>20000000</v>
      </c>
      <c r="I994" s="73"/>
    </row>
    <row r="995" spans="1:9" s="46" customFormat="1" ht="11.4" customHeight="1" x14ac:dyDescent="0.2">
      <c r="A995" s="60"/>
      <c r="B995" s="60"/>
      <c r="C995" s="5" t="s">
        <v>72</v>
      </c>
      <c r="D995" s="75">
        <f>SUM(D503)</f>
        <v>32000000</v>
      </c>
      <c r="E995" s="75">
        <f>SUM(E503)</f>
        <v>0</v>
      </c>
      <c r="F995" s="75">
        <f>SUM(F503)</f>
        <v>32000000</v>
      </c>
      <c r="G995" s="75">
        <f t="shared" ref="G995:H995" si="157">SUM(G503)</f>
        <v>46935617</v>
      </c>
      <c r="H995" s="75">
        <f t="shared" si="157"/>
        <v>47000000</v>
      </c>
      <c r="I995" s="73"/>
    </row>
    <row r="996" spans="1:9" s="46" customFormat="1" ht="11.4" customHeight="1" x14ac:dyDescent="0.2">
      <c r="A996" s="60"/>
      <c r="B996" s="60"/>
      <c r="C996" s="5" t="s">
        <v>28</v>
      </c>
      <c r="D996" s="75">
        <f>SUM(D505,D507,)</f>
        <v>1000000</v>
      </c>
      <c r="E996" s="75">
        <f>SUM(E505,E507,)</f>
        <v>0</v>
      </c>
      <c r="F996" s="75">
        <f>SUM(F505,F507,)</f>
        <v>1000000</v>
      </c>
      <c r="G996" s="75">
        <f t="shared" ref="G996:H996" si="158">SUM(G505,G507,)</f>
        <v>2205298</v>
      </c>
      <c r="H996" s="75">
        <f t="shared" si="158"/>
        <v>1000000</v>
      </c>
      <c r="I996" s="73"/>
    </row>
    <row r="997" spans="1:9" s="46" customFormat="1" ht="11.4" customHeight="1" x14ac:dyDescent="0.2">
      <c r="A997" s="60"/>
      <c r="B997" s="60"/>
      <c r="C997" s="5" t="s">
        <v>74</v>
      </c>
      <c r="D997" s="75">
        <f>D506</f>
        <v>0</v>
      </c>
      <c r="E997" s="75">
        <f>E506</f>
        <v>0</v>
      </c>
      <c r="F997" s="75">
        <f>F506</f>
        <v>0</v>
      </c>
      <c r="G997" s="75">
        <f t="shared" ref="G997:H997" si="159">G506</f>
        <v>33426</v>
      </c>
      <c r="H997" s="75">
        <f t="shared" si="159"/>
        <v>0</v>
      </c>
      <c r="I997" s="73"/>
    </row>
    <row r="998" spans="1:9" s="46" customFormat="1" ht="11.4" customHeight="1" x14ac:dyDescent="0.2">
      <c r="A998" s="60"/>
      <c r="B998" s="60"/>
      <c r="C998" s="5" t="s">
        <v>41</v>
      </c>
      <c r="D998" s="75"/>
      <c r="E998" s="75"/>
      <c r="F998" s="75"/>
      <c r="G998" s="75"/>
      <c r="H998" s="75"/>
      <c r="I998" s="73"/>
    </row>
    <row r="999" spans="1:9" s="46" customFormat="1" ht="11.4" customHeight="1" x14ac:dyDescent="0.2">
      <c r="A999" s="60"/>
      <c r="B999" s="60"/>
      <c r="C999" s="5" t="s">
        <v>471</v>
      </c>
      <c r="D999" s="75"/>
      <c r="E999" s="75"/>
      <c r="F999" s="75"/>
      <c r="G999" s="75"/>
      <c r="H999" s="75"/>
      <c r="I999" s="73"/>
    </row>
    <row r="1000" spans="1:9" s="46" customFormat="1" ht="11.4" customHeight="1" x14ac:dyDescent="0.2">
      <c r="A1000" s="60"/>
      <c r="B1000" s="60"/>
      <c r="C1000" s="5" t="s">
        <v>305</v>
      </c>
      <c r="D1000" s="75">
        <f>SUM(D524:D541)</f>
        <v>41919798</v>
      </c>
      <c r="E1000" s="75">
        <f>SUM(E524:E541)</f>
        <v>24764821</v>
      </c>
      <c r="F1000" s="75">
        <f>SUM(F524:F541)</f>
        <v>66684619</v>
      </c>
      <c r="G1000" s="75">
        <f t="shared" ref="G1000:H1000" si="160">SUM(G524:G541)</f>
        <v>66681199</v>
      </c>
      <c r="H1000" s="75">
        <f t="shared" si="160"/>
        <v>45427901</v>
      </c>
      <c r="I1000" s="73"/>
    </row>
    <row r="1001" spans="1:9" s="46" customFormat="1" ht="11.4" customHeight="1" x14ac:dyDescent="0.2">
      <c r="A1001" s="60"/>
      <c r="B1001" s="60"/>
      <c r="C1001" s="1" t="s">
        <v>431</v>
      </c>
      <c r="D1001" s="75">
        <f>SUM(D128,D158,D200,D565:D566,D630,D698,D783,D790)</f>
        <v>25074103</v>
      </c>
      <c r="E1001" s="75">
        <f>SUM(E128,E158,E200,E565:E566,E630,E698,E783,E790)</f>
        <v>-5077103</v>
      </c>
      <c r="F1001" s="75">
        <f>SUM(F128,F158,F200,F565:F566,F630,F698,F783,F790)</f>
        <v>19997000</v>
      </c>
      <c r="G1001" s="75">
        <f>SUM(G128,G158,G200,G565:G566,G630,G698,G783,G790)</f>
        <v>13740608</v>
      </c>
      <c r="H1001" s="75">
        <f>SUM(H128,H158,H200,H565:H566,H630,H698,H783,H790)</f>
        <v>14474000</v>
      </c>
      <c r="I1001" s="73"/>
    </row>
    <row r="1002" spans="1:9" s="46" customFormat="1" ht="11.4" customHeight="1" x14ac:dyDescent="0.2">
      <c r="A1002" s="60"/>
      <c r="B1002" s="60"/>
      <c r="C1002" s="1" t="s">
        <v>432</v>
      </c>
      <c r="D1002" s="75">
        <f>D219</f>
        <v>50000</v>
      </c>
      <c r="E1002" s="75">
        <f>E219</f>
        <v>0</v>
      </c>
      <c r="F1002" s="75">
        <f>F219</f>
        <v>50000</v>
      </c>
      <c r="G1002" s="75">
        <f>G219</f>
        <v>0</v>
      </c>
      <c r="H1002" s="75">
        <f>H219</f>
        <v>0</v>
      </c>
      <c r="I1002" s="73"/>
    </row>
    <row r="1003" spans="1:9" s="46" customFormat="1" ht="11.4" customHeight="1" x14ac:dyDescent="0.2">
      <c r="A1003" s="60"/>
      <c r="B1003" s="60"/>
      <c r="C1003" s="5" t="s">
        <v>42</v>
      </c>
      <c r="D1003" s="75"/>
      <c r="E1003" s="75"/>
      <c r="F1003" s="75"/>
      <c r="G1003" s="75"/>
      <c r="H1003" s="75"/>
      <c r="I1003" s="73"/>
    </row>
    <row r="1004" spans="1:9" s="46" customFormat="1" ht="11.4" customHeight="1" x14ac:dyDescent="0.2">
      <c r="A1004" s="60"/>
      <c r="B1004" s="60"/>
      <c r="C1004" s="5" t="s">
        <v>96</v>
      </c>
      <c r="D1004" s="75"/>
      <c r="E1004" s="75"/>
      <c r="F1004" s="75"/>
      <c r="G1004" s="75"/>
      <c r="H1004" s="75"/>
      <c r="I1004" s="73"/>
    </row>
    <row r="1005" spans="1:9" s="46" customFormat="1" ht="11.4" customHeight="1" x14ac:dyDescent="0.2">
      <c r="A1005" s="60"/>
      <c r="B1005" s="60"/>
      <c r="C1005" s="5" t="s">
        <v>512</v>
      </c>
      <c r="D1005" s="75">
        <f>SUM(D542)</f>
        <v>0</v>
      </c>
      <c r="E1005" s="75">
        <f>SUM(E542)</f>
        <v>0</v>
      </c>
      <c r="F1005" s="75">
        <f>SUM(F542)</f>
        <v>0</v>
      </c>
      <c r="G1005" s="75">
        <f t="shared" ref="G1005:H1005" si="161">SUM(G542)</f>
        <v>0</v>
      </c>
      <c r="H1005" s="75">
        <f t="shared" si="161"/>
        <v>0</v>
      </c>
      <c r="I1005" s="73"/>
    </row>
    <row r="1006" spans="1:9" s="46" customFormat="1" ht="11.4" customHeight="1" x14ac:dyDescent="0.2">
      <c r="A1006" s="61"/>
      <c r="B1006" s="61"/>
      <c r="C1006" s="62" t="s">
        <v>47</v>
      </c>
      <c r="D1006" s="63">
        <f t="shared" ref="D1006" si="162">SUM(D990:D1005)</f>
        <v>198025932</v>
      </c>
      <c r="E1006" s="63">
        <f t="shared" ref="E1006:F1006" si="163">SUM(E990:E1005)</f>
        <v>20856118</v>
      </c>
      <c r="F1006" s="63">
        <f t="shared" si="163"/>
        <v>218882050</v>
      </c>
      <c r="G1006" s="63">
        <f t="shared" ref="G1006:H1006" si="164">SUM(G990:G1005)</f>
        <v>243866208</v>
      </c>
      <c r="H1006" s="63">
        <f t="shared" si="164"/>
        <v>246850901</v>
      </c>
      <c r="I1006" s="64"/>
    </row>
    <row r="1007" spans="1:9" s="46" customFormat="1" ht="11.4" customHeight="1" x14ac:dyDescent="0.2">
      <c r="A1007" s="60"/>
      <c r="B1007" s="60"/>
      <c r="C1007" s="5"/>
      <c r="D1007" s="75"/>
      <c r="E1007" s="75"/>
      <c r="F1007" s="75"/>
      <c r="G1007" s="75"/>
      <c r="H1007" s="75"/>
      <c r="I1007" s="73"/>
    </row>
    <row r="1008" spans="1:9" s="46" customFormat="1" ht="11.4" customHeight="1" x14ac:dyDescent="0.2">
      <c r="A1008" s="60"/>
      <c r="B1008" s="60"/>
      <c r="C1008" s="5" t="s">
        <v>33</v>
      </c>
      <c r="D1008" s="75">
        <f>D218</f>
        <v>0</v>
      </c>
      <c r="E1008" s="75">
        <f>E218</f>
        <v>0</v>
      </c>
      <c r="F1008" s="75">
        <f>F218</f>
        <v>0</v>
      </c>
      <c r="G1008" s="75">
        <f>G218</f>
        <v>160000</v>
      </c>
      <c r="H1008" s="75">
        <f>H218</f>
        <v>0</v>
      </c>
      <c r="I1008" s="73"/>
    </row>
    <row r="1009" spans="1:9" s="46" customFormat="1" ht="11.4" customHeight="1" x14ac:dyDescent="0.2">
      <c r="A1009" s="60"/>
      <c r="B1009" s="60"/>
      <c r="C1009" s="5" t="s">
        <v>10</v>
      </c>
      <c r="D1009" s="75"/>
      <c r="E1009" s="75"/>
      <c r="F1009" s="75">
        <f t="shared" ref="F1009:H1010" si="165">SUM(F39,F174)</f>
        <v>0</v>
      </c>
      <c r="G1009" s="75">
        <f t="shared" si="165"/>
        <v>0</v>
      </c>
      <c r="H1009" s="75">
        <f t="shared" si="165"/>
        <v>0</v>
      </c>
      <c r="I1009" s="73"/>
    </row>
    <row r="1010" spans="1:9" s="46" customFormat="1" ht="11.4" customHeight="1" x14ac:dyDescent="0.2">
      <c r="A1010" s="60"/>
      <c r="B1010" s="60"/>
      <c r="C1010" s="5" t="s">
        <v>306</v>
      </c>
      <c r="D1010" s="75"/>
      <c r="E1010" s="75"/>
      <c r="F1010" s="75">
        <f t="shared" si="165"/>
        <v>0</v>
      </c>
      <c r="G1010" s="75">
        <f t="shared" si="165"/>
        <v>0</v>
      </c>
      <c r="H1010" s="75">
        <f t="shared" si="165"/>
        <v>0</v>
      </c>
      <c r="I1010" s="73"/>
    </row>
    <row r="1011" spans="1:9" s="46" customFormat="1" ht="11.4" customHeight="1" x14ac:dyDescent="0.2">
      <c r="A1011" s="60"/>
      <c r="B1011" s="60"/>
      <c r="C1011" s="1" t="s">
        <v>433</v>
      </c>
      <c r="D1011" s="75">
        <f>SUM(D41,D176,D327,D444,D465)</f>
        <v>8043000</v>
      </c>
      <c r="E1011" s="75">
        <f t="shared" ref="E1011:H1011" si="166">SUM(E41,E176,E327,E444,E465)</f>
        <v>58430366</v>
      </c>
      <c r="F1011" s="75">
        <f t="shared" si="166"/>
        <v>66473366</v>
      </c>
      <c r="G1011" s="75">
        <f t="shared" si="166"/>
        <v>62311315</v>
      </c>
      <c r="H1011" s="75">
        <f t="shared" si="166"/>
        <v>118711318</v>
      </c>
      <c r="I1011" s="73"/>
    </row>
    <row r="1012" spans="1:9" s="46" customFormat="1" ht="11.4" customHeight="1" x14ac:dyDescent="0.2">
      <c r="A1012" s="60"/>
      <c r="B1012" s="60"/>
      <c r="C1012" s="1" t="s">
        <v>107</v>
      </c>
      <c r="D1012" s="75">
        <f>D220+D414</f>
        <v>66770000</v>
      </c>
      <c r="E1012" s="75">
        <f>E220+E414</f>
        <v>0</v>
      </c>
      <c r="F1012" s="75">
        <f>F220+F414</f>
        <v>66770000</v>
      </c>
      <c r="G1012" s="75">
        <f>G220+G414</f>
        <v>0</v>
      </c>
      <c r="H1012" s="75">
        <f>H220+H414</f>
        <v>70270000</v>
      </c>
      <c r="I1012" s="73"/>
    </row>
    <row r="1013" spans="1:9" s="46" customFormat="1" ht="11.4" customHeight="1" x14ac:dyDescent="0.2">
      <c r="A1013" s="60"/>
      <c r="B1013" s="60"/>
      <c r="C1013" s="5" t="s">
        <v>97</v>
      </c>
      <c r="D1013" s="75"/>
      <c r="E1013" s="75"/>
      <c r="F1013" s="75"/>
      <c r="G1013" s="75"/>
      <c r="H1013" s="75"/>
      <c r="I1013" s="73"/>
    </row>
    <row r="1014" spans="1:9" s="46" customFormat="1" ht="11.4" customHeight="1" x14ac:dyDescent="0.2">
      <c r="A1014" s="60"/>
      <c r="B1014" s="60"/>
      <c r="C1014" s="5" t="s">
        <v>43</v>
      </c>
      <c r="D1014" s="75">
        <f>SUM(D221)</f>
        <v>198820068</v>
      </c>
      <c r="E1014" s="75">
        <f>SUM(E221)</f>
        <v>0</v>
      </c>
      <c r="F1014" s="75">
        <f>SUM(F221)</f>
        <v>198820068</v>
      </c>
      <c r="G1014" s="75">
        <f>SUM(G221)</f>
        <v>198820068</v>
      </c>
      <c r="H1014" s="75">
        <f>SUM(H221)</f>
        <v>77582917</v>
      </c>
      <c r="I1014" s="73"/>
    </row>
    <row r="1015" spans="1:9" s="46" customFormat="1" ht="11.4" customHeight="1" x14ac:dyDescent="0.2">
      <c r="A1015" s="61"/>
      <c r="B1015" s="61"/>
      <c r="C1015" s="62" t="s">
        <v>48</v>
      </c>
      <c r="D1015" s="63">
        <f t="shared" ref="D1015" si="167">SUM(D1008:D1014)</f>
        <v>273633068</v>
      </c>
      <c r="E1015" s="63">
        <f t="shared" ref="E1015:F1015" si="168">SUM(E1008:E1014)</f>
        <v>58430366</v>
      </c>
      <c r="F1015" s="63">
        <f t="shared" si="168"/>
        <v>332063434</v>
      </c>
      <c r="G1015" s="63">
        <f t="shared" ref="G1015:H1015" si="169">SUM(G1008:G1014)</f>
        <v>261291383</v>
      </c>
      <c r="H1015" s="63">
        <f t="shared" si="169"/>
        <v>266564235</v>
      </c>
      <c r="I1015" s="64"/>
    </row>
    <row r="1016" spans="1:9" s="78" customFormat="1" ht="11.4" customHeight="1" x14ac:dyDescent="0.2">
      <c r="A1016" s="60"/>
      <c r="B1016" s="60"/>
      <c r="C1016" s="5" t="s">
        <v>32</v>
      </c>
      <c r="D1016" s="75"/>
      <c r="E1016" s="75"/>
      <c r="F1016" s="75"/>
      <c r="G1016" s="75"/>
      <c r="H1016" s="75"/>
      <c r="I1016" s="73"/>
    </row>
    <row r="1017" spans="1:9" s="46" customFormat="1" ht="11.4" customHeight="1" x14ac:dyDescent="0.2">
      <c r="A1017" s="61"/>
      <c r="B1017" s="61"/>
      <c r="C1017" s="62" t="s">
        <v>49</v>
      </c>
      <c r="D1017" s="63">
        <f t="shared" ref="D1017" si="170">SUM(D1006,D1015,D1016)</f>
        <v>471659000</v>
      </c>
      <c r="E1017" s="63">
        <f t="shared" ref="E1017:F1017" si="171">SUM(E1006,E1015,E1016)</f>
        <v>79286484</v>
      </c>
      <c r="F1017" s="63">
        <f t="shared" si="171"/>
        <v>550945484</v>
      </c>
      <c r="G1017" s="63">
        <f t="shared" ref="G1017:H1017" si="172">SUM(G1006,G1015,G1016)</f>
        <v>505157591</v>
      </c>
      <c r="H1017" s="63">
        <f t="shared" si="172"/>
        <v>513415136</v>
      </c>
      <c r="I1017" s="64"/>
    </row>
    <row r="1018" spans="1:9" ht="11.4" customHeight="1" x14ac:dyDescent="0.2"/>
  </sheetData>
  <dataConsolidate/>
  <mergeCells count="1">
    <mergeCell ref="A966:C96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>
    <oddHeader>&amp;C&amp;F&amp;R&amp;P.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User</cp:lastModifiedBy>
  <cp:lastPrinted>2023-02-13T10:12:48Z</cp:lastPrinted>
  <dcterms:created xsi:type="dcterms:W3CDTF">2005-12-20T14:18:14Z</dcterms:created>
  <dcterms:modified xsi:type="dcterms:W3CDTF">2023-02-14T12:47:41Z</dcterms:modified>
</cp:coreProperties>
</file>