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persons/person1.xml" ContentType="application/vnd.ms-excel.person+xml"/>
  <Override PartName="/xl/persons/person0.xml" ContentType="application/vnd.ms-excel.person+xml"/>
  <Override PartName="/xl/persons/person2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GYÖNGYI\2023. költségvetés B.berény\"/>
    </mc:Choice>
  </mc:AlternateContent>
  <bookViews>
    <workbookView xWindow="-105" yWindow="-105" windowWidth="23250" windowHeight="12570" tabRatio="959"/>
  </bookViews>
  <sheets>
    <sheet name="Önk.össz.szakf." sheetId="12" r:id="rId1"/>
    <sheet name="Összesítő önk.mindössz." sheetId="24" r:id="rId2"/>
    <sheet name="Önkormányzat" sheetId="1" r:id="rId3"/>
  </sheets>
  <definedNames>
    <definedName name="_xlnm.Print_Area" localSheetId="0">Önk.össz.szakf.!$A$1:$K$51</definedName>
    <definedName name="_xlnm.Print_Area" localSheetId="2">Önkormányzat!$A$1:$I$1034</definedName>
    <definedName name="_xlnm.Print_Area" localSheetId="1">'Összesítő önk.mindössz.'!$A$1:$G$61</definedName>
  </definedNames>
  <calcPr calcId="162913"/>
</workbook>
</file>

<file path=xl/calcChain.xml><?xml version="1.0" encoding="utf-8"?>
<calcChain xmlns="http://schemas.openxmlformats.org/spreadsheetml/2006/main">
  <c r="F528" i="1" l="1"/>
  <c r="F552" i="1"/>
  <c r="E995" i="1" l="1"/>
  <c r="G995" i="1"/>
  <c r="D995" i="1"/>
  <c r="F19" i="1"/>
  <c r="E985" i="1" l="1"/>
  <c r="G985" i="1"/>
  <c r="D985" i="1"/>
  <c r="E994" i="1"/>
  <c r="G994" i="1"/>
  <c r="D994" i="1"/>
  <c r="F313" i="1"/>
  <c r="F353" i="1"/>
  <c r="H355" i="1"/>
  <c r="F22" i="12" s="1"/>
  <c r="G355" i="1"/>
  <c r="E22" i="12" s="1"/>
  <c r="E355" i="1"/>
  <c r="C22" i="12" s="1"/>
  <c r="D355" i="1"/>
  <c r="B22" i="12" s="1"/>
  <c r="F354" i="1"/>
  <c r="F352" i="1"/>
  <c r="F351" i="1"/>
  <c r="F350" i="1"/>
  <c r="F349" i="1"/>
  <c r="F348" i="1"/>
  <c r="H342" i="1"/>
  <c r="K22" i="12" s="1"/>
  <c r="G342" i="1"/>
  <c r="J22" i="12" s="1"/>
  <c r="E342" i="1"/>
  <c r="H22" i="12" s="1"/>
  <c r="D342" i="1"/>
  <c r="G22" i="12" s="1"/>
  <c r="F341" i="1"/>
  <c r="F342" i="1" s="1"/>
  <c r="I22" i="12" s="1"/>
  <c r="E1026" i="1" l="1"/>
  <c r="H1026" i="1"/>
  <c r="G1026" i="1"/>
  <c r="D1026" i="1"/>
  <c r="F355" i="1"/>
  <c r="D22" i="12" s="1"/>
  <c r="F301" i="1"/>
  <c r="J304" i="1" l="1"/>
  <c r="H987" i="1" l="1"/>
  <c r="F19" i="24"/>
  <c r="F18" i="24"/>
  <c r="F9" i="24"/>
  <c r="F12" i="24"/>
  <c r="G12" i="24"/>
  <c r="F20" i="24"/>
  <c r="G20" i="24"/>
  <c r="F24" i="24"/>
  <c r="G24" i="24"/>
  <c r="F25" i="24"/>
  <c r="G25" i="24"/>
  <c r="F26" i="24"/>
  <c r="G26" i="24"/>
  <c r="F39" i="24"/>
  <c r="G39" i="24"/>
  <c r="F40" i="24"/>
  <c r="G40" i="24"/>
  <c r="F44" i="24"/>
  <c r="G44" i="24"/>
  <c r="F45" i="24"/>
  <c r="G45" i="24"/>
  <c r="F51" i="24"/>
  <c r="G51" i="24"/>
  <c r="F53" i="24"/>
  <c r="G53" i="24"/>
  <c r="F56" i="24"/>
  <c r="G56" i="24"/>
  <c r="J12" i="12" l="1"/>
  <c r="J28" i="12"/>
  <c r="E12" i="12"/>
  <c r="F310" i="1"/>
  <c r="F465" i="1"/>
  <c r="F448" i="1"/>
  <c r="F329" i="1"/>
  <c r="G335" i="1"/>
  <c r="E21" i="12" s="1"/>
  <c r="E335" i="1"/>
  <c r="C21" i="12" s="1"/>
  <c r="D335" i="1"/>
  <c r="B21" i="12" s="1"/>
  <c r="F334" i="1"/>
  <c r="F333" i="1"/>
  <c r="F332" i="1"/>
  <c r="F331" i="1"/>
  <c r="F330" i="1"/>
  <c r="F328" i="1"/>
  <c r="H322" i="1"/>
  <c r="K21" i="12" s="1"/>
  <c r="G322" i="1"/>
  <c r="J21" i="12" s="1"/>
  <c r="E322" i="1"/>
  <c r="H21" i="12" s="1"/>
  <c r="D322" i="1"/>
  <c r="G21" i="12" s="1"/>
  <c r="F321" i="1"/>
  <c r="F322" i="1" s="1"/>
  <c r="I21" i="12" s="1"/>
  <c r="F900" i="1"/>
  <c r="E983" i="1"/>
  <c r="G983" i="1"/>
  <c r="F7" i="24" s="1"/>
  <c r="D983" i="1"/>
  <c r="F335" i="1" l="1"/>
  <c r="D21" i="12" s="1"/>
  <c r="H335" i="1"/>
  <c r="F21" i="12" s="1"/>
  <c r="F775" i="1" l="1"/>
  <c r="F721" i="1"/>
  <c r="E1027" i="1"/>
  <c r="G1027" i="1"/>
  <c r="F52" i="24" s="1"/>
  <c r="H1027" i="1"/>
  <c r="G52" i="24" s="1"/>
  <c r="D1027" i="1"/>
  <c r="K76" i="1"/>
  <c r="G876" i="1"/>
  <c r="J48" i="12" s="1"/>
  <c r="H876" i="1"/>
  <c r="K48" i="12" s="1"/>
  <c r="G1005" i="1"/>
  <c r="F30" i="24" s="1"/>
  <c r="H1005" i="1"/>
  <c r="G30" i="24" s="1"/>
  <c r="G984" i="1"/>
  <c r="F8" i="24" s="1"/>
  <c r="G986" i="1"/>
  <c r="F10" i="24" s="1"/>
  <c r="G987" i="1"/>
  <c r="F11" i="24" s="1"/>
  <c r="G11" i="24"/>
  <c r="G989" i="1"/>
  <c r="F13" i="24" s="1"/>
  <c r="H989" i="1"/>
  <c r="G13" i="24" s="1"/>
  <c r="G990" i="1"/>
  <c r="F15" i="24" s="1"/>
  <c r="H990" i="1"/>
  <c r="G15" i="24" s="1"/>
  <c r="G991" i="1"/>
  <c r="F16" i="24" s="1"/>
  <c r="H991" i="1"/>
  <c r="G16" i="24" s="1"/>
  <c r="G997" i="1"/>
  <c r="F21" i="24" s="1"/>
  <c r="H997" i="1"/>
  <c r="G21" i="24" s="1"/>
  <c r="G998" i="1"/>
  <c r="F22" i="24" s="1"/>
  <c r="H998" i="1"/>
  <c r="G22" i="24" s="1"/>
  <c r="G1006" i="1"/>
  <c r="F31" i="24" s="1"/>
  <c r="H1006" i="1"/>
  <c r="G31" i="24" s="1"/>
  <c r="G1007" i="1"/>
  <c r="F32" i="24" s="1"/>
  <c r="H1007" i="1"/>
  <c r="G32" i="24" s="1"/>
  <c r="G1008" i="1"/>
  <c r="F33" i="24" s="1"/>
  <c r="H1008" i="1"/>
  <c r="G33" i="24" s="1"/>
  <c r="G1009" i="1"/>
  <c r="F34" i="24" s="1"/>
  <c r="H1009" i="1"/>
  <c r="G34" i="24" s="1"/>
  <c r="G1010" i="1"/>
  <c r="F35" i="24" s="1"/>
  <c r="H1010" i="1"/>
  <c r="G35" i="24" s="1"/>
  <c r="G1011" i="1"/>
  <c r="F36" i="24" s="1"/>
  <c r="H1011" i="1"/>
  <c r="G36" i="24" s="1"/>
  <c r="G1012" i="1"/>
  <c r="F38" i="24" s="1"/>
  <c r="H1012" i="1"/>
  <c r="G38" i="24" s="1"/>
  <c r="G1015" i="1"/>
  <c r="F41" i="24" s="1"/>
  <c r="H1015" i="1"/>
  <c r="G41" i="24" s="1"/>
  <c r="G1016" i="1"/>
  <c r="F42" i="24" s="1"/>
  <c r="G1017" i="1"/>
  <c r="F43" i="24" s="1"/>
  <c r="H1017" i="1"/>
  <c r="G43" i="24" s="1"/>
  <c r="G1020" i="1"/>
  <c r="F46" i="24" s="1"/>
  <c r="H1020" i="1"/>
  <c r="G46" i="24" s="1"/>
  <c r="G1023" i="1"/>
  <c r="F48" i="24" s="1"/>
  <c r="H1023" i="1"/>
  <c r="G48" i="24" s="1"/>
  <c r="G1024" i="1"/>
  <c r="F49" i="24" s="1"/>
  <c r="H1024" i="1"/>
  <c r="G49" i="24" s="1"/>
  <c r="G1025" i="1"/>
  <c r="F50" i="24" s="1"/>
  <c r="H1025" i="1"/>
  <c r="G50" i="24" s="1"/>
  <c r="G1029" i="1"/>
  <c r="F54" i="24" s="1"/>
  <c r="H1029" i="1"/>
  <c r="G54" i="24" s="1"/>
  <c r="G933" i="1"/>
  <c r="E50" i="12" s="1"/>
  <c r="H933" i="1"/>
  <c r="F50" i="12" s="1"/>
  <c r="G885" i="1"/>
  <c r="E49" i="12" s="1"/>
  <c r="H885" i="1"/>
  <c r="F49" i="12" s="1"/>
  <c r="G866" i="1"/>
  <c r="J47" i="12" s="1"/>
  <c r="H866" i="1"/>
  <c r="K47" i="12" s="1"/>
  <c r="G858" i="1"/>
  <c r="E46" i="12" s="1"/>
  <c r="H858" i="1"/>
  <c r="F46" i="12" s="1"/>
  <c r="G846" i="1"/>
  <c r="E45" i="12" s="1"/>
  <c r="H846" i="1"/>
  <c r="F45" i="12" s="1"/>
  <c r="G814" i="1"/>
  <c r="E44" i="12" s="1"/>
  <c r="H814" i="1"/>
  <c r="F44" i="12" s="1"/>
  <c r="G806" i="1"/>
  <c r="J44" i="12" s="1"/>
  <c r="H806" i="1"/>
  <c r="K44" i="12" s="1"/>
  <c r="G799" i="1"/>
  <c r="J43" i="12" s="1"/>
  <c r="H799" i="1"/>
  <c r="K43" i="12" s="1"/>
  <c r="G792" i="1"/>
  <c r="E43" i="12" s="1"/>
  <c r="H792" i="1"/>
  <c r="F43" i="12" s="1"/>
  <c r="G782" i="1"/>
  <c r="E42" i="12" s="1"/>
  <c r="H782" i="1"/>
  <c r="F42" i="12" s="1"/>
  <c r="G754" i="1"/>
  <c r="E41" i="12" s="1"/>
  <c r="H754" i="1"/>
  <c r="F41" i="12" s="1"/>
  <c r="G723" i="1"/>
  <c r="E40" i="12" s="1"/>
  <c r="H723" i="1"/>
  <c r="F40" i="12" s="1"/>
  <c r="G714" i="1"/>
  <c r="J39" i="12" s="1"/>
  <c r="H714" i="1"/>
  <c r="K39" i="12" s="1"/>
  <c r="G708" i="1"/>
  <c r="E39" i="12" s="1"/>
  <c r="H708" i="1"/>
  <c r="F39" i="12" s="1"/>
  <c r="G666" i="1"/>
  <c r="E38" i="12" s="1"/>
  <c r="H666" i="1"/>
  <c r="F38" i="12" s="1"/>
  <c r="G646" i="1"/>
  <c r="G638" i="1"/>
  <c r="H638" i="1"/>
  <c r="G630" i="1"/>
  <c r="H630" i="1"/>
  <c r="G611" i="1"/>
  <c r="E36" i="12" s="1"/>
  <c r="H611" i="1"/>
  <c r="F36" i="12" s="1"/>
  <c r="G599" i="1"/>
  <c r="E35" i="12" s="1"/>
  <c r="H599" i="1"/>
  <c r="F35" i="12" s="1"/>
  <c r="G590" i="1"/>
  <c r="E34" i="12" s="1"/>
  <c r="H590" i="1"/>
  <c r="F34" i="12" s="1"/>
  <c r="G582" i="1"/>
  <c r="J33" i="12" s="1"/>
  <c r="H582" i="1"/>
  <c r="K33" i="12" s="1"/>
  <c r="G574" i="1"/>
  <c r="E31" i="12" s="1"/>
  <c r="H574" i="1"/>
  <c r="F31" i="12" s="1"/>
  <c r="G565" i="1"/>
  <c r="H565" i="1"/>
  <c r="G558" i="1"/>
  <c r="J32" i="12" s="1"/>
  <c r="H558" i="1"/>
  <c r="K32" i="12" s="1"/>
  <c r="G531" i="1"/>
  <c r="H531" i="1"/>
  <c r="G521" i="1"/>
  <c r="J19" i="12" s="1"/>
  <c r="H521" i="1"/>
  <c r="K19" i="12" s="1"/>
  <c r="G507" i="1"/>
  <c r="E18" i="12" s="1"/>
  <c r="H507" i="1"/>
  <c r="F18" i="12" s="1"/>
  <c r="G497" i="1"/>
  <c r="E17" i="12" s="1"/>
  <c r="H497" i="1"/>
  <c r="F17" i="12" s="1"/>
  <c r="G489" i="1"/>
  <c r="E30" i="12" s="1"/>
  <c r="H489" i="1"/>
  <c r="F30" i="12" s="1"/>
  <c r="G479" i="1"/>
  <c r="J30" i="12" s="1"/>
  <c r="H479" i="1"/>
  <c r="K30" i="12" s="1"/>
  <c r="G472" i="1"/>
  <c r="E29" i="12" s="1"/>
  <c r="G458" i="1"/>
  <c r="J29" i="12" s="1"/>
  <c r="H458" i="1"/>
  <c r="K29" i="12" s="1"/>
  <c r="G450" i="1"/>
  <c r="H450" i="1"/>
  <c r="G444" i="1"/>
  <c r="H444" i="1"/>
  <c r="G441" i="1"/>
  <c r="H441" i="1"/>
  <c r="G437" i="1"/>
  <c r="H437" i="1"/>
  <c r="G435" i="1"/>
  <c r="H435" i="1"/>
  <c r="G421" i="1"/>
  <c r="E27" i="12" s="1"/>
  <c r="H421" i="1"/>
  <c r="F27" i="12" s="1"/>
  <c r="G409" i="1"/>
  <c r="E26" i="12" s="1"/>
  <c r="H409" i="1"/>
  <c r="F26" i="12" s="1"/>
  <c r="G395" i="1"/>
  <c r="E25" i="12" s="1"/>
  <c r="H395" i="1"/>
  <c r="F25" i="12" s="1"/>
  <c r="G382" i="1"/>
  <c r="E24" i="12" s="1"/>
  <c r="H382" i="1"/>
  <c r="F24" i="12" s="1"/>
  <c r="G368" i="1"/>
  <c r="E23" i="12" s="1"/>
  <c r="H368" i="1"/>
  <c r="F23" i="12" s="1"/>
  <c r="G315" i="1"/>
  <c r="E20" i="12" s="1"/>
  <c r="G218" i="1"/>
  <c r="J20" i="12" s="1"/>
  <c r="H218" i="1"/>
  <c r="K20" i="12" s="1"/>
  <c r="G197" i="1"/>
  <c r="J16" i="12" s="1"/>
  <c r="H197" i="1"/>
  <c r="K16" i="12" s="1"/>
  <c r="G190" i="1"/>
  <c r="E15" i="12" s="1"/>
  <c r="H190" i="1"/>
  <c r="F15" i="12" s="1"/>
  <c r="F182" i="1"/>
  <c r="G183" i="1"/>
  <c r="E14" i="12" s="1"/>
  <c r="H183" i="1"/>
  <c r="F14" i="12" s="1"/>
  <c r="G173" i="1"/>
  <c r="J14" i="12" s="1"/>
  <c r="H173" i="1"/>
  <c r="K14" i="12" s="1"/>
  <c r="G166" i="1"/>
  <c r="E13" i="12" s="1"/>
  <c r="G155" i="1"/>
  <c r="J13" i="12" s="1"/>
  <c r="G148" i="1"/>
  <c r="E11" i="12" s="1"/>
  <c r="G137" i="1"/>
  <c r="E10" i="12" s="1"/>
  <c r="G125" i="1"/>
  <c r="J8" i="12" s="1"/>
  <c r="H125" i="1"/>
  <c r="K8" i="12" s="1"/>
  <c r="G118" i="1"/>
  <c r="E9" i="12" s="1"/>
  <c r="H118" i="1"/>
  <c r="F9" i="12" s="1"/>
  <c r="G85" i="1"/>
  <c r="H85" i="1"/>
  <c r="G77" i="1"/>
  <c r="H77" i="1"/>
  <c r="G38" i="1"/>
  <c r="J7" i="12" s="1"/>
  <c r="H38" i="1"/>
  <c r="K7" i="12" s="1"/>
  <c r="G31" i="1"/>
  <c r="E7" i="12" s="1"/>
  <c r="H31" i="1"/>
  <c r="F7" i="12" s="1"/>
  <c r="G23" i="1"/>
  <c r="E6" i="12" s="1"/>
  <c r="H23" i="1"/>
  <c r="F6" i="12" s="1"/>
  <c r="E991" i="1"/>
  <c r="D991" i="1"/>
  <c r="E565" i="1"/>
  <c r="D565" i="1"/>
  <c r="F565" i="1"/>
  <c r="H646" i="1"/>
  <c r="H428" i="1"/>
  <c r="K28" i="12" s="1"/>
  <c r="H101" i="1"/>
  <c r="K12" i="12" s="1"/>
  <c r="H93" i="1"/>
  <c r="F12" i="12" s="1"/>
  <c r="F32" i="12" l="1"/>
  <c r="E32" i="12"/>
  <c r="E37" i="12"/>
  <c r="F37" i="24"/>
  <c r="F17" i="24"/>
  <c r="J51" i="12"/>
  <c r="F23" i="24"/>
  <c r="F8" i="12"/>
  <c r="E8" i="12"/>
  <c r="F37" i="12"/>
  <c r="G37" i="24"/>
  <c r="G1030" i="1"/>
  <c r="F55" i="24" s="1"/>
  <c r="H451" i="1"/>
  <c r="F28" i="12" s="1"/>
  <c r="G451" i="1"/>
  <c r="E28" i="12" s="1"/>
  <c r="G1001" i="1"/>
  <c r="H1030" i="1"/>
  <c r="G55" i="24" s="1"/>
  <c r="G992" i="1"/>
  <c r="G1021" i="1"/>
  <c r="F47" i="24" s="1"/>
  <c r="E507" i="1"/>
  <c r="D507" i="1"/>
  <c r="F503" i="1"/>
  <c r="E409" i="1"/>
  <c r="D409" i="1"/>
  <c r="F408" i="1"/>
  <c r="F402" i="1"/>
  <c r="F249" i="1"/>
  <c r="F231" i="1"/>
  <c r="F211" i="1"/>
  <c r="F21" i="1"/>
  <c r="F17" i="1"/>
  <c r="E51" i="12" l="1"/>
  <c r="G1032" i="1"/>
  <c r="F57" i="24" s="1"/>
  <c r="G1003" i="1"/>
  <c r="F27" i="24" s="1"/>
  <c r="F923" i="1"/>
  <c r="E666" i="1" l="1"/>
  <c r="D666" i="1"/>
  <c r="F660" i="1"/>
  <c r="F659" i="1"/>
  <c r="F658" i="1"/>
  <c r="E1015" i="1"/>
  <c r="D1015" i="1"/>
  <c r="F556" i="1"/>
  <c r="E1005" i="1"/>
  <c r="D1005" i="1"/>
  <c r="E218" i="1"/>
  <c r="D218" i="1"/>
  <c r="F203" i="1"/>
  <c r="F930" i="1" l="1"/>
  <c r="F705" i="1"/>
  <c r="E489" i="1"/>
  <c r="D489" i="1"/>
  <c r="F487" i="1"/>
  <c r="F488" i="1"/>
  <c r="F257" i="1"/>
  <c r="F308" i="1" l="1"/>
  <c r="F306" i="1"/>
  <c r="F50" i="1"/>
  <c r="E997" i="1" l="1"/>
  <c r="D997" i="1"/>
  <c r="E368" i="1"/>
  <c r="D368" i="1"/>
  <c r="F367" i="1"/>
  <c r="F997" i="1" s="1"/>
  <c r="F132" i="1"/>
  <c r="F133" i="1"/>
  <c r="F16" i="1"/>
  <c r="E1011" i="1" l="1"/>
  <c r="D1011" i="1"/>
  <c r="E1012" i="1"/>
  <c r="D1012" i="1"/>
  <c r="E1016" i="1" l="1"/>
  <c r="D1016" i="1"/>
  <c r="E984" i="1"/>
  <c r="D984" i="1"/>
  <c r="E814" i="1"/>
  <c r="C44" i="12" s="1"/>
  <c r="D814" i="1"/>
  <c r="B44" i="12" s="1"/>
  <c r="F813" i="1"/>
  <c r="F812" i="1"/>
  <c r="E806" i="1"/>
  <c r="H44" i="12" s="1"/>
  <c r="D806" i="1"/>
  <c r="G44" i="12" s="1"/>
  <c r="F805" i="1"/>
  <c r="F806" i="1" s="1"/>
  <c r="I44" i="12" s="1"/>
  <c r="C30" i="12"/>
  <c r="B30" i="12"/>
  <c r="F486" i="1"/>
  <c r="F485" i="1"/>
  <c r="E479" i="1"/>
  <c r="H30" i="12" s="1"/>
  <c r="D479" i="1"/>
  <c r="G30" i="12" s="1"/>
  <c r="F478" i="1"/>
  <c r="F479" i="1" s="1"/>
  <c r="I30" i="12" s="1"/>
  <c r="E472" i="1"/>
  <c r="C29" i="12" s="1"/>
  <c r="D472" i="1"/>
  <c r="B29" i="12" s="1"/>
  <c r="F471" i="1"/>
  <c r="H471" i="1" s="1"/>
  <c r="F470" i="1"/>
  <c r="H470" i="1" s="1"/>
  <c r="F469" i="1"/>
  <c r="H469" i="1" s="1"/>
  <c r="F468" i="1"/>
  <c r="H468" i="1" s="1"/>
  <c r="F467" i="1"/>
  <c r="H467" i="1" s="1"/>
  <c r="F466" i="1"/>
  <c r="H466" i="1" s="1"/>
  <c r="F464" i="1"/>
  <c r="H464" i="1" s="1"/>
  <c r="F495" i="1"/>
  <c r="F496" i="1"/>
  <c r="D497" i="1"/>
  <c r="E497" i="1"/>
  <c r="H994" i="1" l="1"/>
  <c r="G18" i="24" s="1"/>
  <c r="H995" i="1"/>
  <c r="G19" i="24" s="1"/>
  <c r="H472" i="1"/>
  <c r="F29" i="12" s="1"/>
  <c r="F489" i="1"/>
  <c r="D30" i="12" s="1"/>
  <c r="F814" i="1"/>
  <c r="D44" i="12" s="1"/>
  <c r="F497" i="1"/>
  <c r="F472" i="1"/>
  <c r="D29" i="12" s="1"/>
  <c r="G23" i="24" l="1"/>
  <c r="H1001" i="1"/>
  <c r="F519" i="1"/>
  <c r="F1012" i="1" s="1"/>
  <c r="F406" i="1"/>
  <c r="F770" i="1" l="1"/>
  <c r="F555" i="1"/>
  <c r="F553" i="1"/>
  <c r="F111" i="1"/>
  <c r="F112" i="1"/>
  <c r="F13" i="1"/>
  <c r="F417" i="1" l="1"/>
  <c r="F418" i="1"/>
  <c r="F391" i="1"/>
  <c r="E183" i="1"/>
  <c r="D183" i="1"/>
  <c r="F180" i="1"/>
  <c r="F181" i="1"/>
  <c r="E458" i="1" l="1"/>
  <c r="H29" i="12" s="1"/>
  <c r="D458" i="1"/>
  <c r="G29" i="12" s="1"/>
  <c r="F457" i="1"/>
  <c r="F458" i="1" s="1"/>
  <c r="I29" i="12" s="1"/>
  <c r="F407" i="1"/>
  <c r="F404" i="1"/>
  <c r="F403" i="1"/>
  <c r="E1023" i="1"/>
  <c r="F1024" i="1"/>
  <c r="F1025" i="1"/>
  <c r="D1023" i="1"/>
  <c r="F214" i="1"/>
  <c r="F1023" i="1" s="1"/>
  <c r="F212" i="1"/>
  <c r="E173" i="1"/>
  <c r="H14" i="12" s="1"/>
  <c r="D173" i="1"/>
  <c r="G14" i="12" s="1"/>
  <c r="F172" i="1"/>
  <c r="F173" i="1" s="1"/>
  <c r="I14" i="12" s="1"/>
  <c r="E197" i="1" l="1"/>
  <c r="H16" i="12" s="1"/>
  <c r="D197" i="1"/>
  <c r="G16" i="12" s="1"/>
  <c r="F196" i="1"/>
  <c r="E190" i="1"/>
  <c r="C15" i="12" s="1"/>
  <c r="D190" i="1"/>
  <c r="B15" i="12" s="1"/>
  <c r="F189" i="1"/>
  <c r="F190" i="1" s="1"/>
  <c r="D15" i="12" s="1"/>
  <c r="C14" i="12"/>
  <c r="B14" i="12"/>
  <c r="F179" i="1"/>
  <c r="F183" i="1" s="1"/>
  <c r="F197" i="1" l="1"/>
  <c r="I16" i="12" s="1"/>
  <c r="D14" i="12"/>
  <c r="F550" i="1" l="1"/>
  <c r="F276" i="1"/>
  <c r="F71" i="1"/>
  <c r="E23" i="1"/>
  <c r="D23" i="1"/>
  <c r="F12" i="1"/>
  <c r="F11" i="1"/>
  <c r="F20" i="1"/>
  <c r="F22" i="1"/>
  <c r="D558" i="1" l="1"/>
  <c r="C51" i="24" l="1"/>
  <c r="C42" i="24"/>
  <c r="C19" i="24"/>
  <c r="C9" i="24"/>
  <c r="C8" i="24"/>
  <c r="C7" i="24"/>
  <c r="F446" i="1"/>
  <c r="F447" i="1"/>
  <c r="F449" i="1"/>
  <c r="C56" i="24"/>
  <c r="C49" i="24"/>
  <c r="C45" i="24"/>
  <c r="C44" i="24"/>
  <c r="C39" i="24"/>
  <c r="C26" i="24"/>
  <c r="C25" i="24"/>
  <c r="C24" i="24"/>
  <c r="C21" i="24"/>
  <c r="C12" i="24"/>
  <c r="D1029" i="1"/>
  <c r="C54" i="24" s="1"/>
  <c r="C53" i="24"/>
  <c r="C52" i="24"/>
  <c r="C50" i="24"/>
  <c r="C48" i="24"/>
  <c r="D1020" i="1"/>
  <c r="C46" i="24" s="1"/>
  <c r="D1017" i="1"/>
  <c r="C43" i="24" s="1"/>
  <c r="C41" i="24"/>
  <c r="C40" i="24"/>
  <c r="C38" i="24"/>
  <c r="C36" i="24"/>
  <c r="D1010" i="1"/>
  <c r="C35" i="24" s="1"/>
  <c r="D1009" i="1"/>
  <c r="C34" i="24" s="1"/>
  <c r="D1008" i="1"/>
  <c r="C33" i="24" s="1"/>
  <c r="D1007" i="1"/>
  <c r="C32" i="24" s="1"/>
  <c r="D1006" i="1"/>
  <c r="C31" i="24" s="1"/>
  <c r="D998" i="1"/>
  <c r="C22" i="24" s="1"/>
  <c r="C20" i="24"/>
  <c r="C16" i="24"/>
  <c r="D990" i="1"/>
  <c r="C15" i="24" s="1"/>
  <c r="D989" i="1"/>
  <c r="C13" i="24" s="1"/>
  <c r="D987" i="1"/>
  <c r="C11" i="24" s="1"/>
  <c r="D986" i="1"/>
  <c r="C10" i="24" s="1"/>
  <c r="D933" i="1"/>
  <c r="B50" i="12" s="1"/>
  <c r="D885" i="1"/>
  <c r="B49" i="12" s="1"/>
  <c r="D876" i="1"/>
  <c r="G48" i="12" s="1"/>
  <c r="D866" i="1"/>
  <c r="G47" i="12" s="1"/>
  <c r="D858" i="1"/>
  <c r="B46" i="12" s="1"/>
  <c r="D846" i="1"/>
  <c r="B45" i="12" s="1"/>
  <c r="D799" i="1"/>
  <c r="G43" i="12" s="1"/>
  <c r="D792" i="1"/>
  <c r="B43" i="12" s="1"/>
  <c r="D782" i="1"/>
  <c r="B42" i="12" s="1"/>
  <c r="D754" i="1"/>
  <c r="B41" i="12" s="1"/>
  <c r="D723" i="1"/>
  <c r="B40" i="12" s="1"/>
  <c r="D714" i="1"/>
  <c r="G39" i="12" s="1"/>
  <c r="D708" i="1"/>
  <c r="B39" i="12" s="1"/>
  <c r="B38" i="12"/>
  <c r="D646" i="1"/>
  <c r="D638" i="1"/>
  <c r="D630" i="1"/>
  <c r="D611" i="1"/>
  <c r="B36" i="12" s="1"/>
  <c r="D599" i="1"/>
  <c r="B35" i="12" s="1"/>
  <c r="D590" i="1"/>
  <c r="B34" i="12" s="1"/>
  <c r="D582" i="1"/>
  <c r="G33" i="12" s="1"/>
  <c r="D574" i="1"/>
  <c r="B31" i="12" s="1"/>
  <c r="G32" i="12"/>
  <c r="D531" i="1"/>
  <c r="B32" i="12" s="1"/>
  <c r="D521" i="1"/>
  <c r="G19" i="12" s="1"/>
  <c r="B18" i="12"/>
  <c r="B17" i="12"/>
  <c r="D450" i="1"/>
  <c r="D444" i="1"/>
  <c r="D441" i="1"/>
  <c r="D437" i="1"/>
  <c r="D435" i="1"/>
  <c r="D428" i="1"/>
  <c r="G28" i="12" s="1"/>
  <c r="D421" i="1"/>
  <c r="B27" i="12" s="1"/>
  <c r="B26" i="12"/>
  <c r="D395" i="1"/>
  <c r="B25" i="12" s="1"/>
  <c r="D382" i="1"/>
  <c r="B24" i="12" s="1"/>
  <c r="B23" i="12"/>
  <c r="D315" i="1"/>
  <c r="B20" i="12" s="1"/>
  <c r="G20" i="12"/>
  <c r="D166" i="1"/>
  <c r="B13" i="12" s="1"/>
  <c r="D155" i="1"/>
  <c r="G13" i="12" s="1"/>
  <c r="D148" i="1"/>
  <c r="B11" i="12" s="1"/>
  <c r="D137" i="1"/>
  <c r="B10" i="12" s="1"/>
  <c r="D125" i="1"/>
  <c r="G8" i="12" s="1"/>
  <c r="D118" i="1"/>
  <c r="B9" i="12" s="1"/>
  <c r="D101" i="1"/>
  <c r="G12" i="12" s="1"/>
  <c r="D93" i="1"/>
  <c r="B12" i="12" s="1"/>
  <c r="D85" i="1"/>
  <c r="D77" i="1"/>
  <c r="D38" i="1"/>
  <c r="G7" i="12" s="1"/>
  <c r="D31" i="1"/>
  <c r="B7" i="12" s="1"/>
  <c r="B6" i="12"/>
  <c r="F833" i="1"/>
  <c r="F834" i="1"/>
  <c r="F253" i="1"/>
  <c r="B8" i="12" l="1"/>
  <c r="B37" i="12"/>
  <c r="G51" i="12"/>
  <c r="C37" i="24"/>
  <c r="D451" i="1"/>
  <c r="B28" i="12" s="1"/>
  <c r="D992" i="1"/>
  <c r="D1001" i="1"/>
  <c r="D1021" i="1"/>
  <c r="C18" i="24"/>
  <c r="C23" i="24" s="1"/>
  <c r="C17" i="24"/>
  <c r="D1030" i="1"/>
  <c r="C55" i="24" s="1"/>
  <c r="C30" i="24"/>
  <c r="F217" i="1"/>
  <c r="F15" i="1"/>
  <c r="D1003" i="1" l="1"/>
  <c r="C27" i="24" s="1"/>
  <c r="B51" i="12"/>
  <c r="G55" i="12" s="1"/>
  <c r="D1032" i="1"/>
  <c r="C57" i="24" s="1"/>
  <c r="C47" i="24"/>
  <c r="F679" i="1"/>
  <c r="E441" i="1"/>
  <c r="E437" i="1"/>
  <c r="E435" i="1"/>
  <c r="F434" i="1"/>
  <c r="F436" i="1"/>
  <c r="F438" i="1"/>
  <c r="F439" i="1"/>
  <c r="E444" i="1"/>
  <c r="E450" i="1"/>
  <c r="F440" i="1"/>
  <c r="F442" i="1"/>
  <c r="F443" i="1"/>
  <c r="F437" i="1" l="1"/>
  <c r="F435" i="1"/>
  <c r="F441" i="1"/>
  <c r="E451" i="1"/>
  <c r="C28" i="12" s="1"/>
  <c r="F444" i="1"/>
  <c r="F230" i="1"/>
  <c r="F229" i="1"/>
  <c r="F52" i="1"/>
  <c r="F300" i="1"/>
  <c r="F281" i="1"/>
  <c r="F296" i="1"/>
  <c r="F14" i="1"/>
  <c r="F445" i="1"/>
  <c r="F378" i="1"/>
  <c r="F309" i="1"/>
  <c r="F450" i="1" l="1"/>
  <c r="F226" i="1"/>
  <c r="F225" i="1"/>
  <c r="E582" i="1"/>
  <c r="F580" i="1"/>
  <c r="F581" i="1"/>
  <c r="F451" i="1" l="1"/>
  <c r="D28" i="12" l="1"/>
  <c r="H20" i="12"/>
  <c r="C23" i="12"/>
  <c r="F361" i="1" l="1"/>
  <c r="F362" i="1"/>
  <c r="F363" i="1"/>
  <c r="F364" i="1"/>
  <c r="E574" i="1"/>
  <c r="C31" i="12" s="1"/>
  <c r="F573" i="1"/>
  <c r="F572" i="1"/>
  <c r="F571" i="1"/>
  <c r="F574" i="1" l="1"/>
  <c r="D31" i="12" s="1"/>
  <c r="E986" i="1" l="1"/>
  <c r="E638" i="1"/>
  <c r="F637" i="1"/>
  <c r="F899" i="1"/>
  <c r="F677" i="1"/>
  <c r="F622" i="1"/>
  <c r="F619" i="1"/>
  <c r="C26" i="12"/>
  <c r="F405" i="1"/>
  <c r="F401" i="1"/>
  <c r="E395" i="1"/>
  <c r="C25" i="12" s="1"/>
  <c r="F394" i="1"/>
  <c r="F393" i="1"/>
  <c r="F392" i="1"/>
  <c r="F390" i="1"/>
  <c r="F389" i="1"/>
  <c r="F409" i="1" l="1"/>
  <c r="D26" i="12" s="1"/>
  <c r="F395" i="1"/>
  <c r="D25" i="12" s="1"/>
  <c r="F380" i="1" l="1"/>
  <c r="F374" i="1"/>
  <c r="F375" i="1"/>
  <c r="F376" i="1"/>
  <c r="E382" i="1"/>
  <c r="C24" i="12" s="1"/>
  <c r="F381" i="1"/>
  <c r="F379" i="1"/>
  <c r="F377" i="1"/>
  <c r="F72" i="1"/>
  <c r="F382" i="1" l="1"/>
  <c r="D24" i="12" l="1"/>
  <c r="F906" i="1"/>
  <c r="F247" i="1"/>
  <c r="E428" i="1" l="1"/>
  <c r="H28" i="12" s="1"/>
  <c r="F427" i="1"/>
  <c r="F1027" i="1" s="1"/>
  <c r="F428" i="1" l="1"/>
  <c r="I28" i="12" s="1"/>
  <c r="F45" i="1"/>
  <c r="E876" i="1" l="1"/>
  <c r="H48" i="12" s="1"/>
  <c r="E421" i="1"/>
  <c r="C27" i="12" s="1"/>
  <c r="F420" i="1"/>
  <c r="F419" i="1"/>
  <c r="F416" i="1"/>
  <c r="F415" i="1"/>
  <c r="F421" i="1" l="1"/>
  <c r="D27" i="12" s="1"/>
  <c r="F73" i="1"/>
  <c r="F29" i="1"/>
  <c r="F547" i="1" l="1"/>
  <c r="F546" i="1"/>
  <c r="F100" i="1" l="1"/>
  <c r="F91" i="1"/>
  <c r="F92" i="1"/>
  <c r="F99" i="1"/>
  <c r="E101" i="1"/>
  <c r="H12" i="12" s="1"/>
  <c r="E93" i="1"/>
  <c r="C12" i="12" s="1"/>
  <c r="F101" i="1" l="1"/>
  <c r="I12" i="12" s="1"/>
  <c r="F93" i="1"/>
  <c r="D12" i="12" s="1"/>
  <c r="E799" i="1"/>
  <c r="H43" i="12" s="1"/>
  <c r="F798" i="1"/>
  <c r="E792" i="1"/>
  <c r="C43" i="12" s="1"/>
  <c r="F791" i="1"/>
  <c r="F790" i="1"/>
  <c r="F789" i="1"/>
  <c r="F788" i="1"/>
  <c r="F629" i="1"/>
  <c r="F628" i="1"/>
  <c r="E1017" i="1"/>
  <c r="F215" i="1"/>
  <c r="F210" i="1"/>
  <c r="F207" i="1"/>
  <c r="F63" i="1"/>
  <c r="F1017" i="1" l="1"/>
  <c r="F799" i="1"/>
  <c r="F792" i="1"/>
  <c r="E989" i="1"/>
  <c r="F661" i="1"/>
  <c r="F662" i="1"/>
  <c r="F663" i="1"/>
  <c r="F664" i="1"/>
  <c r="F665" i="1"/>
  <c r="F618" i="1"/>
  <c r="F620" i="1"/>
  <c r="F621" i="1"/>
  <c r="F623" i="1"/>
  <c r="F624" i="1"/>
  <c r="F625" i="1"/>
  <c r="F626" i="1"/>
  <c r="F627" i="1"/>
  <c r="F606" i="1"/>
  <c r="F607" i="1"/>
  <c r="F608" i="1"/>
  <c r="F609" i="1"/>
  <c r="F610" i="1"/>
  <c r="F597" i="1"/>
  <c r="F598" i="1"/>
  <c r="F589" i="1"/>
  <c r="F539" i="1"/>
  <c r="F540" i="1"/>
  <c r="F541" i="1"/>
  <c r="F542" i="1"/>
  <c r="F543" i="1"/>
  <c r="F545" i="1"/>
  <c r="F548" i="1"/>
  <c r="F549" i="1"/>
  <c r="F551" i="1"/>
  <c r="F554" i="1"/>
  <c r="F557" i="1"/>
  <c r="F529" i="1"/>
  <c r="F530" i="1"/>
  <c r="F514" i="1"/>
  <c r="F515" i="1"/>
  <c r="F516" i="1"/>
  <c r="F517" i="1"/>
  <c r="F518" i="1"/>
  <c r="F520" i="1"/>
  <c r="F505" i="1"/>
  <c r="F506" i="1"/>
  <c r="F365" i="1"/>
  <c r="F366" i="1"/>
  <c r="F297" i="1"/>
  <c r="F298" i="1"/>
  <c r="F282" i="1"/>
  <c r="F299" i="1"/>
  <c r="F302" i="1"/>
  <c r="F303" i="1"/>
  <c r="F304" i="1"/>
  <c r="F305" i="1"/>
  <c r="F307" i="1"/>
  <c r="F311" i="1"/>
  <c r="F312" i="1"/>
  <c r="F994" i="1" s="1"/>
  <c r="F314" i="1"/>
  <c r="F227" i="1"/>
  <c r="F228" i="1"/>
  <c r="F232" i="1"/>
  <c r="F248" i="1"/>
  <c r="F250" i="1"/>
  <c r="F251" i="1"/>
  <c r="F252" i="1"/>
  <c r="F254" i="1"/>
  <c r="F255" i="1"/>
  <c r="F256" i="1"/>
  <c r="F258" i="1"/>
  <c r="F259" i="1"/>
  <c r="F260" i="1"/>
  <c r="F261" i="1"/>
  <c r="F262" i="1"/>
  <c r="F263" i="1"/>
  <c r="F264" i="1"/>
  <c r="F267" i="1"/>
  <c r="F268" i="1"/>
  <c r="F269" i="1"/>
  <c r="F270" i="1"/>
  <c r="F271" i="1"/>
  <c r="F272" i="1"/>
  <c r="F273" i="1"/>
  <c r="F275" i="1"/>
  <c r="F283" i="1"/>
  <c r="F284" i="1"/>
  <c r="F285" i="1"/>
  <c r="F286" i="1"/>
  <c r="F265" i="1"/>
  <c r="F266" i="1"/>
  <c r="F287" i="1"/>
  <c r="F288" i="1"/>
  <c r="F289" i="1"/>
  <c r="F290" i="1"/>
  <c r="F291" i="1"/>
  <c r="F277" i="1"/>
  <c r="F278" i="1"/>
  <c r="F292" i="1"/>
  <c r="F293" i="1"/>
  <c r="F294" i="1"/>
  <c r="F295" i="1"/>
  <c r="F279" i="1"/>
  <c r="F274" i="1"/>
  <c r="F280" i="1"/>
  <c r="F204" i="1"/>
  <c r="F205" i="1"/>
  <c r="F206" i="1"/>
  <c r="F208" i="1"/>
  <c r="F209" i="1"/>
  <c r="F213" i="1"/>
  <c r="F162" i="1"/>
  <c r="H162" i="1" s="1"/>
  <c r="H984" i="1" s="1"/>
  <c r="G8" i="24" s="1"/>
  <c r="F163" i="1"/>
  <c r="F164" i="1"/>
  <c r="F165" i="1"/>
  <c r="F113" i="1"/>
  <c r="F114" i="1"/>
  <c r="F115" i="1"/>
  <c r="F116" i="1"/>
  <c r="F117" i="1"/>
  <c r="F18" i="1"/>
  <c r="E782" i="1"/>
  <c r="C42" i="12" s="1"/>
  <c r="E987" i="1"/>
  <c r="F781" i="1"/>
  <c r="F780" i="1"/>
  <c r="F779" i="1"/>
  <c r="F778" i="1"/>
  <c r="F777" i="1"/>
  <c r="F776" i="1"/>
  <c r="F774" i="1"/>
  <c r="F773" i="1"/>
  <c r="F772" i="1"/>
  <c r="F771" i="1"/>
  <c r="F769" i="1"/>
  <c r="F768" i="1"/>
  <c r="F767" i="1"/>
  <c r="F766" i="1"/>
  <c r="F765" i="1"/>
  <c r="F764" i="1"/>
  <c r="F763" i="1"/>
  <c r="F762" i="1"/>
  <c r="H251" i="1" l="1"/>
  <c r="H315" i="1" s="1"/>
  <c r="F20" i="12" s="1"/>
  <c r="H165" i="1"/>
  <c r="H163" i="1"/>
  <c r="H164" i="1"/>
  <c r="F666" i="1"/>
  <c r="F218" i="1"/>
  <c r="F368" i="1"/>
  <c r="F1011" i="1"/>
  <c r="D43" i="12"/>
  <c r="I43" i="12"/>
  <c r="F23" i="1"/>
  <c r="F582" i="1"/>
  <c r="F782" i="1"/>
  <c r="I20" i="12" l="1"/>
  <c r="D42" i="12"/>
  <c r="F896" i="1" l="1"/>
  <c r="F897" i="1"/>
  <c r="F898" i="1"/>
  <c r="F901" i="1"/>
  <c r="F902" i="1"/>
  <c r="F903" i="1"/>
  <c r="F904" i="1"/>
  <c r="F905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4" i="1"/>
  <c r="F925" i="1"/>
  <c r="F926" i="1"/>
  <c r="F927" i="1"/>
  <c r="F928" i="1"/>
  <c r="F929" i="1"/>
  <c r="F931" i="1"/>
  <c r="F932" i="1"/>
  <c r="F110" i="1"/>
  <c r="H33" i="12" l="1"/>
  <c r="E118" i="1" l="1"/>
  <c r="C9" i="12" s="1"/>
  <c r="F118" i="1" l="1"/>
  <c r="D9" i="12" s="1"/>
  <c r="D23" i="12" l="1"/>
  <c r="C6" i="12"/>
  <c r="F746" i="1" l="1"/>
  <c r="E77" i="1" l="1"/>
  <c r="E714" i="1"/>
  <c r="H39" i="12" s="1"/>
  <c r="E630" i="1" l="1"/>
  <c r="C37" i="12" s="1"/>
  <c r="E611" i="1" l="1"/>
  <c r="C36" i="12" s="1"/>
  <c r="F74" i="1"/>
  <c r="F673" i="1" l="1"/>
  <c r="F674" i="1"/>
  <c r="F675" i="1"/>
  <c r="F676" i="1"/>
  <c r="F678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46" i="1"/>
  <c r="F47" i="1"/>
  <c r="F48" i="1"/>
  <c r="F49" i="1"/>
  <c r="F51" i="1"/>
  <c r="F53" i="1"/>
  <c r="F54" i="1"/>
  <c r="F55" i="1"/>
  <c r="F56" i="1"/>
  <c r="F57" i="1"/>
  <c r="F58" i="1"/>
  <c r="F59" i="1"/>
  <c r="F60" i="1"/>
  <c r="F61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5" i="1"/>
  <c r="F836" i="1"/>
  <c r="F837" i="1"/>
  <c r="F838" i="1"/>
  <c r="F839" i="1"/>
  <c r="F840" i="1"/>
  <c r="F841" i="1"/>
  <c r="F842" i="1"/>
  <c r="F843" i="1"/>
  <c r="F984" i="1" l="1"/>
  <c r="C38" i="12" l="1"/>
  <c r="E866" i="1"/>
  <c r="H47" i="12" s="1"/>
  <c r="E125" i="1" l="1"/>
  <c r="H8" i="12" s="1"/>
  <c r="E166" i="1"/>
  <c r="C13" i="12" s="1"/>
  <c r="F161" i="1"/>
  <c r="H161" i="1" l="1"/>
  <c r="H983" i="1" s="1"/>
  <c r="G7" i="24" s="1"/>
  <c r="E858" i="1"/>
  <c r="C46" i="12" s="1"/>
  <c r="F752" i="1"/>
  <c r="E31" i="1"/>
  <c r="C7" i="12" s="1"/>
  <c r="E38" i="1"/>
  <c r="H7" i="12" s="1"/>
  <c r="F37" i="1"/>
  <c r="F1026" i="1" s="1"/>
  <c r="F30" i="1"/>
  <c r="H166" i="1" l="1"/>
  <c r="F13" i="12" s="1"/>
  <c r="F38" i="1"/>
  <c r="I7" i="12" s="1"/>
  <c r="F31" i="1"/>
  <c r="D7" i="12" s="1"/>
  <c r="D9" i="24"/>
  <c r="D7" i="24"/>
  <c r="D43" i="24"/>
  <c r="F883" i="1"/>
  <c r="F884" i="1"/>
  <c r="F882" i="1"/>
  <c r="F874" i="1"/>
  <c r="F875" i="1"/>
  <c r="F873" i="1"/>
  <c r="F865" i="1"/>
  <c r="F864" i="1"/>
  <c r="F853" i="1"/>
  <c r="F854" i="1"/>
  <c r="F855" i="1"/>
  <c r="F856" i="1"/>
  <c r="F857" i="1"/>
  <c r="F852" i="1"/>
  <c r="F844" i="1"/>
  <c r="F845" i="1"/>
  <c r="F742" i="1"/>
  <c r="F743" i="1"/>
  <c r="F744" i="1"/>
  <c r="F745" i="1"/>
  <c r="F747" i="1"/>
  <c r="F748" i="1"/>
  <c r="F749" i="1"/>
  <c r="F750" i="1"/>
  <c r="F751" i="1"/>
  <c r="F753" i="1"/>
  <c r="F741" i="1"/>
  <c r="F722" i="1"/>
  <c r="F720" i="1"/>
  <c r="F713" i="1"/>
  <c r="F700" i="1"/>
  <c r="F701" i="1"/>
  <c r="F702" i="1"/>
  <c r="F703" i="1"/>
  <c r="F704" i="1"/>
  <c r="F706" i="1"/>
  <c r="F707" i="1"/>
  <c r="F699" i="1"/>
  <c r="F693" i="1"/>
  <c r="F694" i="1"/>
  <c r="F695" i="1"/>
  <c r="F696" i="1"/>
  <c r="F697" i="1"/>
  <c r="F698" i="1"/>
  <c r="F672" i="1"/>
  <c r="F645" i="1"/>
  <c r="F636" i="1"/>
  <c r="F617" i="1"/>
  <c r="F983" i="1" s="1"/>
  <c r="F605" i="1"/>
  <c r="F596" i="1"/>
  <c r="F588" i="1"/>
  <c r="I33" i="12"/>
  <c r="F538" i="1"/>
  <c r="F1015" i="1" s="1"/>
  <c r="F527" i="1"/>
  <c r="F513" i="1"/>
  <c r="F504" i="1"/>
  <c r="F224" i="1"/>
  <c r="F154" i="1"/>
  <c r="F144" i="1"/>
  <c r="F145" i="1"/>
  <c r="F146" i="1"/>
  <c r="F147" i="1"/>
  <c r="F143" i="1"/>
  <c r="F134" i="1"/>
  <c r="F135" i="1"/>
  <c r="F136" i="1"/>
  <c r="F131" i="1"/>
  <c r="F124" i="1"/>
  <c r="F84" i="1"/>
  <c r="F62" i="1"/>
  <c r="F64" i="1"/>
  <c r="F65" i="1"/>
  <c r="F66" i="1"/>
  <c r="F67" i="1"/>
  <c r="F68" i="1"/>
  <c r="F69" i="1"/>
  <c r="F70" i="1"/>
  <c r="F75" i="1"/>
  <c r="F76" i="1"/>
  <c r="F44" i="1"/>
  <c r="F995" i="1" s="1"/>
  <c r="E56" i="24"/>
  <c r="D56" i="24"/>
  <c r="E52" i="24"/>
  <c r="D52" i="24"/>
  <c r="E49" i="24"/>
  <c r="D49" i="24"/>
  <c r="E44" i="24"/>
  <c r="D44" i="24"/>
  <c r="E39" i="24"/>
  <c r="D39" i="24"/>
  <c r="E26" i="24"/>
  <c r="D26" i="24"/>
  <c r="E25" i="24"/>
  <c r="D25" i="24"/>
  <c r="E24" i="24"/>
  <c r="D24" i="24"/>
  <c r="E21" i="24"/>
  <c r="D21" i="24"/>
  <c r="E20" i="24"/>
  <c r="D20" i="24"/>
  <c r="E12" i="24"/>
  <c r="D12" i="24"/>
  <c r="E1029" i="1"/>
  <c r="D54" i="24" s="1"/>
  <c r="D53" i="24"/>
  <c r="D51" i="24"/>
  <c r="D50" i="24"/>
  <c r="E1020" i="1"/>
  <c r="D46" i="24" s="1"/>
  <c r="D45" i="24"/>
  <c r="D42" i="24"/>
  <c r="D41" i="24"/>
  <c r="D40" i="24"/>
  <c r="D38" i="24"/>
  <c r="D36" i="24"/>
  <c r="E1010" i="1"/>
  <c r="D35" i="24" s="1"/>
  <c r="E1009" i="1"/>
  <c r="D34" i="24" s="1"/>
  <c r="E1008" i="1"/>
  <c r="D33" i="24" s="1"/>
  <c r="E1007" i="1"/>
  <c r="D32" i="24" s="1"/>
  <c r="E1006" i="1"/>
  <c r="D31" i="24" s="1"/>
  <c r="D30" i="24"/>
  <c r="E998" i="1"/>
  <c r="D22" i="24" s="1"/>
  <c r="D19" i="24"/>
  <c r="D16" i="24"/>
  <c r="E990" i="1"/>
  <c r="D15" i="24" s="1"/>
  <c r="D13" i="24"/>
  <c r="D11" i="24"/>
  <c r="D10" i="24"/>
  <c r="D8" i="24"/>
  <c r="E933" i="1"/>
  <c r="C50" i="12" s="1"/>
  <c r="E885" i="1"/>
  <c r="C49" i="12" s="1"/>
  <c r="E846" i="1"/>
  <c r="C45" i="12" s="1"/>
  <c r="E754" i="1"/>
  <c r="C41" i="12" s="1"/>
  <c r="E723" i="1"/>
  <c r="C40" i="12" s="1"/>
  <c r="E708" i="1"/>
  <c r="C39" i="12" s="1"/>
  <c r="E646" i="1"/>
  <c r="E599" i="1"/>
  <c r="C35" i="12" s="1"/>
  <c r="E590" i="1"/>
  <c r="C34" i="12" s="1"/>
  <c r="E558" i="1"/>
  <c r="H32" i="12" s="1"/>
  <c r="E531" i="1"/>
  <c r="C32" i="12" s="1"/>
  <c r="E521" i="1"/>
  <c r="H19" i="12" s="1"/>
  <c r="C18" i="12"/>
  <c r="C17" i="12"/>
  <c r="E315" i="1"/>
  <c r="C20" i="12" s="1"/>
  <c r="E155" i="1"/>
  <c r="H13" i="12" s="1"/>
  <c r="E148" i="1"/>
  <c r="C11" i="12" s="1"/>
  <c r="E137" i="1"/>
  <c r="C10" i="12" s="1"/>
  <c r="E85" i="1"/>
  <c r="C8" i="12" s="1"/>
  <c r="F985" i="1" l="1"/>
  <c r="H154" i="1"/>
  <c r="H146" i="1"/>
  <c r="H143" i="1"/>
  <c r="F991" i="1"/>
  <c r="E16" i="24" s="1"/>
  <c r="F507" i="1"/>
  <c r="D18" i="12" s="1"/>
  <c r="F1005" i="1"/>
  <c r="F1016" i="1"/>
  <c r="F638" i="1"/>
  <c r="F986" i="1"/>
  <c r="F876" i="1"/>
  <c r="F630" i="1"/>
  <c r="F714" i="1"/>
  <c r="F989" i="1"/>
  <c r="F987" i="1"/>
  <c r="F77" i="1"/>
  <c r="E36" i="24"/>
  <c r="F611" i="1"/>
  <c r="E48" i="24"/>
  <c r="F1006" i="1"/>
  <c r="E31" i="24" s="1"/>
  <c r="F998" i="1"/>
  <c r="E22" i="24" s="1"/>
  <c r="F646" i="1"/>
  <c r="E50" i="24"/>
  <c r="F1020" i="1"/>
  <c r="E46" i="24" s="1"/>
  <c r="E45" i="24"/>
  <c r="F866" i="1"/>
  <c r="F125" i="1"/>
  <c r="F166" i="1"/>
  <c r="F155" i="1"/>
  <c r="I13" i="12" s="1"/>
  <c r="F858" i="1"/>
  <c r="E40" i="24"/>
  <c r="F1007" i="1"/>
  <c r="F990" i="1"/>
  <c r="E15" i="24" s="1"/>
  <c r="F1010" i="1"/>
  <c r="E35" i="24" s="1"/>
  <c r="D17" i="12"/>
  <c r="F846" i="1"/>
  <c r="D45" i="12" s="1"/>
  <c r="F885" i="1"/>
  <c r="D49" i="12" s="1"/>
  <c r="F148" i="1"/>
  <c r="D11" i="12" s="1"/>
  <c r="F1008" i="1"/>
  <c r="E33" i="24" s="1"/>
  <c r="E38" i="24"/>
  <c r="F708" i="1"/>
  <c r="D39" i="12" s="1"/>
  <c r="F1009" i="1"/>
  <c r="E34" i="24" s="1"/>
  <c r="F599" i="1"/>
  <c r="D35" i="12" s="1"/>
  <c r="F590" i="1"/>
  <c r="D34" i="12" s="1"/>
  <c r="F1029" i="1"/>
  <c r="E54" i="24" s="1"/>
  <c r="F933" i="1"/>
  <c r="D50" i="12" s="1"/>
  <c r="F754" i="1"/>
  <c r="D41" i="12" s="1"/>
  <c r="F723" i="1"/>
  <c r="D40" i="12" s="1"/>
  <c r="E53" i="24"/>
  <c r="F558" i="1"/>
  <c r="I32" i="12" s="1"/>
  <c r="F531" i="1"/>
  <c r="D32" i="12" s="1"/>
  <c r="F521" i="1"/>
  <c r="I19" i="12" s="1"/>
  <c r="F315" i="1"/>
  <c r="D20" i="12" s="1"/>
  <c r="F137" i="1"/>
  <c r="D10" i="12" s="1"/>
  <c r="F85" i="1"/>
  <c r="D37" i="24"/>
  <c r="E1030" i="1"/>
  <c r="D55" i="24" s="1"/>
  <c r="D48" i="24"/>
  <c r="E1021" i="1"/>
  <c r="H51" i="12"/>
  <c r="E1001" i="1"/>
  <c r="D18" i="24"/>
  <c r="D23" i="24" s="1"/>
  <c r="E992" i="1"/>
  <c r="D17" i="24"/>
  <c r="H985" i="1" l="1"/>
  <c r="G9" i="24" s="1"/>
  <c r="H137" i="1"/>
  <c r="F10" i="12" s="1"/>
  <c r="H986" i="1"/>
  <c r="G10" i="24" s="1"/>
  <c r="H155" i="1"/>
  <c r="K13" i="12" s="1"/>
  <c r="K51" i="12" s="1"/>
  <c r="H1016" i="1"/>
  <c r="H148" i="1"/>
  <c r="F11" i="12" s="1"/>
  <c r="D46" i="12"/>
  <c r="I8" i="12"/>
  <c r="D36" i="12"/>
  <c r="D6" i="12"/>
  <c r="I47" i="12"/>
  <c r="E32" i="24"/>
  <c r="E37" i="24" s="1"/>
  <c r="D13" i="12"/>
  <c r="D38" i="12"/>
  <c r="I39" i="12"/>
  <c r="E10" i="24"/>
  <c r="E1032" i="1"/>
  <c r="D57" i="24" s="1"/>
  <c r="E1003" i="1"/>
  <c r="D27" i="24" s="1"/>
  <c r="D8" i="12"/>
  <c r="D37" i="12"/>
  <c r="I48" i="12"/>
  <c r="E13" i="24"/>
  <c r="E30" i="24"/>
  <c r="E41" i="24"/>
  <c r="E11" i="24"/>
  <c r="E43" i="24"/>
  <c r="E51" i="24"/>
  <c r="E9" i="24"/>
  <c r="E18" i="24"/>
  <c r="E42" i="24"/>
  <c r="E19" i="24"/>
  <c r="E7" i="24"/>
  <c r="E8" i="24"/>
  <c r="C51" i="12"/>
  <c r="F1001" i="1"/>
  <c r="F1030" i="1"/>
  <c r="E55" i="24" s="1"/>
  <c r="F1021" i="1"/>
  <c r="F992" i="1"/>
  <c r="D47" i="24"/>
  <c r="G17" i="24" l="1"/>
  <c r="F51" i="12"/>
  <c r="H1021" i="1"/>
  <c r="H1032" i="1" s="1"/>
  <c r="G57" i="24" s="1"/>
  <c r="G42" i="24"/>
  <c r="H992" i="1"/>
  <c r="H1003" i="1" s="1"/>
  <c r="G27" i="24" s="1"/>
  <c r="F1003" i="1"/>
  <c r="E27" i="24" s="1"/>
  <c r="E47" i="24"/>
  <c r="F1032" i="1"/>
  <c r="E57" i="24" s="1"/>
  <c r="I51" i="12"/>
  <c r="E17" i="24"/>
  <c r="E23" i="24"/>
  <c r="D51" i="12"/>
  <c r="G47" i="24" l="1"/>
  <c r="K55" i="12"/>
</calcChain>
</file>

<file path=xl/sharedStrings.xml><?xml version="1.0" encoding="utf-8"?>
<sst xmlns="http://schemas.openxmlformats.org/spreadsheetml/2006/main" count="2237" uniqueCount="679">
  <si>
    <t>Város és községgazdálkodás m.n.s.szolgáltatás</t>
  </si>
  <si>
    <t>Önkormányzatok elszámolásai</t>
  </si>
  <si>
    <t>Óvodai nevelés, ellátás</t>
  </si>
  <si>
    <t>Idősek nappali ellátása</t>
  </si>
  <si>
    <t>Egyéb önkormányzati eseti pénzbeli ellátások</t>
  </si>
  <si>
    <t>Civil szervezetek működési támogatása</t>
  </si>
  <si>
    <t>Általános tartalék szabad felhasználású</t>
  </si>
  <si>
    <t>Szakfeladat megnevezés</t>
  </si>
  <si>
    <t>Közvilágítás</t>
  </si>
  <si>
    <t>Önkormányzat mindösszesen</t>
  </si>
  <si>
    <t>Osztalék</t>
  </si>
  <si>
    <t>Munkált.által fiz.szja</t>
  </si>
  <si>
    <t>KIADÁSOK</t>
  </si>
  <si>
    <t>Személyi juttatások</t>
  </si>
  <si>
    <t>Munkaadót terhelő járulékok</t>
  </si>
  <si>
    <t>Dologi kiadások</t>
  </si>
  <si>
    <t>Szociális ellátások, segélyek</t>
  </si>
  <si>
    <t>Ellátottak pénzbeli juttatásai</t>
  </si>
  <si>
    <t>Működési célú tartalék</t>
  </si>
  <si>
    <t>Függő, átfutó, kiegyenlítő kiadások</t>
  </si>
  <si>
    <t>Felújítás</t>
  </si>
  <si>
    <t>Beruházás</t>
  </si>
  <si>
    <t>Felhalmozási célú tartalék</t>
  </si>
  <si>
    <t>Kölcsön nyújtás</t>
  </si>
  <si>
    <t>Pénzügyi részesedések vásárlása</t>
  </si>
  <si>
    <t>BEVÉTELEK</t>
  </si>
  <si>
    <t>Saját bevételek</t>
  </si>
  <si>
    <t>Építményadó</t>
  </si>
  <si>
    <t>Helyi adó pótlék, bírság</t>
  </si>
  <si>
    <t>Termőföld bérbeadásából szárm.szja</t>
  </si>
  <si>
    <t>Önkorm. költségvetési támogatása</t>
  </si>
  <si>
    <t>Működési célú pénzmaradvány</t>
  </si>
  <si>
    <t>Függő, átfutó, kiegyenlítő bevételek</t>
  </si>
  <si>
    <t>Tárgyi eszköz értékesítés</t>
  </si>
  <si>
    <t>Felhalmozási célú pénzmaradvány</t>
  </si>
  <si>
    <t>Munkaadót terhelő jutt.</t>
  </si>
  <si>
    <t>Dologi kiadás</t>
  </si>
  <si>
    <t>Szoc.segély</t>
  </si>
  <si>
    <t>Műk.tartalék</t>
  </si>
  <si>
    <t>Felh.tartalék</t>
  </si>
  <si>
    <t>Pénzügyi részesedés</t>
  </si>
  <si>
    <t>Termőföld bérb.ad.</t>
  </si>
  <si>
    <t>Műk.célú pénzmaradvány</t>
  </si>
  <si>
    <t>Felh.célú pénzmaradvány</t>
  </si>
  <si>
    <t>Műk. kiadás összesen</t>
  </si>
  <si>
    <t>Felh.kiadás mindösszesen</t>
  </si>
  <si>
    <t>KIADÁS MINDÖSSZESEN</t>
  </si>
  <si>
    <t>Műk.bevétel mindösszesen</t>
  </si>
  <si>
    <t>Felh.bevétel mindösszesen</t>
  </si>
  <si>
    <t>BEVÉTEL MINDÖSSZESEN</t>
  </si>
  <si>
    <t>Bevétel</t>
  </si>
  <si>
    <t>Bevétel összesen:</t>
  </si>
  <si>
    <t>Kiadás</t>
  </si>
  <si>
    <t>Kiadás összesen:</t>
  </si>
  <si>
    <t>Szállítási szolgáltatás</t>
  </si>
  <si>
    <t>ÁFA</t>
  </si>
  <si>
    <t xml:space="preserve"> </t>
  </si>
  <si>
    <t>Irodaszer, nyomtatvány</t>
  </si>
  <si>
    <t>Gázenergia</t>
  </si>
  <si>
    <t>Villamosenergia</t>
  </si>
  <si>
    <t>Postaktg</t>
  </si>
  <si>
    <t>Belföldi kiküldetés</t>
  </si>
  <si>
    <t>Bevétel összesen</t>
  </si>
  <si>
    <t>Polgármester alapilletmény</t>
  </si>
  <si>
    <t>Képviselők tiszteletdíja</t>
  </si>
  <si>
    <t>Egyéb készlet</t>
  </si>
  <si>
    <t>Kiadás összesen.</t>
  </si>
  <si>
    <t>Tám polgárőrség</t>
  </si>
  <si>
    <t>Szúnyogírtás</t>
  </si>
  <si>
    <t>Épitményadó</t>
  </si>
  <si>
    <t>Telekadó</t>
  </si>
  <si>
    <t>Idegenforgalmi adó</t>
  </si>
  <si>
    <t>Iparűzési adó</t>
  </si>
  <si>
    <t>Gépjárműadó</t>
  </si>
  <si>
    <t>Talajterhelési díj</t>
  </si>
  <si>
    <t>Köztemetés</t>
  </si>
  <si>
    <t>Alapilletmény</t>
  </si>
  <si>
    <t>Könyv</t>
  </si>
  <si>
    <t>Telefondíj</t>
  </si>
  <si>
    <t>Internet díj</t>
  </si>
  <si>
    <t>Munk által fiz. SZJA</t>
  </si>
  <si>
    <t>Munkaruha</t>
  </si>
  <si>
    <t>Reprezentáció</t>
  </si>
  <si>
    <t>Tám egyéb polgármester keret</t>
  </si>
  <si>
    <t>Megbízási díj</t>
  </si>
  <si>
    <t>Kiadás összesen</t>
  </si>
  <si>
    <t>Vásárolt élelmezés</t>
  </si>
  <si>
    <t>Tisztítószer</t>
  </si>
  <si>
    <t>Gyógyszer</t>
  </si>
  <si>
    <t>Áfa</t>
  </si>
  <si>
    <t>Tartalék összesen</t>
  </si>
  <si>
    <t>Irodaszer,nyomtatvány</t>
  </si>
  <si>
    <t>Villamos energia</t>
  </si>
  <si>
    <t>Műk.kölcsön nyújtás</t>
  </si>
  <si>
    <t>Munkaügyi hiv-tól átvett pénz közmunkára</t>
  </si>
  <si>
    <t>Szociális hozzájárulási adó</t>
  </si>
  <si>
    <t>Műk.kölcsön visszatérülés</t>
  </si>
  <si>
    <t>Felh.kölcsön visszatérülés</t>
  </si>
  <si>
    <t>Önkormányzati jogalkotás</t>
  </si>
  <si>
    <t>Önkormányzatok igazgatási tevékenysége</t>
  </si>
  <si>
    <t>Támogatásértékű felhalmozási kiadás</t>
  </si>
  <si>
    <t>Felhalmozási célú pénz átadás ÁHT-n kívülre</t>
  </si>
  <si>
    <t>Támogatásértékű működési kiadás</t>
  </si>
  <si>
    <t>Működési célú pénz átadás ÁHT-n kívülre</t>
  </si>
  <si>
    <t>Támogatásértékű működési bevétel</t>
  </si>
  <si>
    <t>Működési célú pénz átvétel ÁHT-n kívülről</t>
  </si>
  <si>
    <t>Támogatásértékű felhalmozási bevétel</t>
  </si>
  <si>
    <t>Felhalmozási célú pénz átvétel ÁHT-n kívülről</t>
  </si>
  <si>
    <t>Működési kiadás összesen (1-10)</t>
  </si>
  <si>
    <t>Felhalmozási kiadás összesen(12-16)</t>
  </si>
  <si>
    <t>KIADÁS ÖSSZESEN (1-20)</t>
  </si>
  <si>
    <t>BALATONBERÉNY ÖNKORMÁNYZAT</t>
  </si>
  <si>
    <t>Szemétszállítás</t>
  </si>
  <si>
    <t>Mosatás</t>
  </si>
  <si>
    <t>Külső bizottsági tagok</t>
  </si>
  <si>
    <t>Ügyvédi díj</t>
  </si>
  <si>
    <t>Foglalkozás egészségügy</t>
  </si>
  <si>
    <t>Tervek,engedélyek,földmérési munkák</t>
  </si>
  <si>
    <t>Egyéb kommunikációs szolgáltatás</t>
  </si>
  <si>
    <t>Víz és csatornadíj</t>
  </si>
  <si>
    <t>Karbantartás, kisjavítás</t>
  </si>
  <si>
    <t>Postaköltség</t>
  </si>
  <si>
    <t>Fejlesztési tartalék</t>
  </si>
  <si>
    <t>Katasztrófavédelem</t>
  </si>
  <si>
    <t>Balatoni Szövetség tagdíj</t>
  </si>
  <si>
    <t>TÖOSZ tagdíj</t>
  </si>
  <si>
    <t>Vöröskereszt</t>
  </si>
  <si>
    <t>Vasutas Települések Szövetsége</t>
  </si>
  <si>
    <t>Nyugdíjas klub</t>
  </si>
  <si>
    <t>Balatoni Futár kiadvány hozzájárulás</t>
  </si>
  <si>
    <t>Naturista Kemping felújítás</t>
  </si>
  <si>
    <t>Felújítás Áfa</t>
  </si>
  <si>
    <t>Beruházás Áfa</t>
  </si>
  <si>
    <t>Feltételtól függő pótlék</t>
  </si>
  <si>
    <t>Tanfolyamdíj</t>
  </si>
  <si>
    <t>Veszélyes hulladék</t>
  </si>
  <si>
    <t>Hajtó és kenőanyag</t>
  </si>
  <si>
    <t>Karbantartási anyag</t>
  </si>
  <si>
    <t>Balatonszentgyörgy óvoda pénz átadás</t>
  </si>
  <si>
    <t>Tűzifa segély</t>
  </si>
  <si>
    <t>Egyéb támogatás</t>
  </si>
  <si>
    <t>Bursa Hungarica</t>
  </si>
  <si>
    <t>Magánszemélyek kommunális adója</t>
  </si>
  <si>
    <t>Vagyonbiztosítás</t>
  </si>
  <si>
    <t>Nyelvpótlék</t>
  </si>
  <si>
    <t>Egyéb sajátos bevétel</t>
  </si>
  <si>
    <t>Naturista kemping bérleti díj</t>
  </si>
  <si>
    <t>TB-től átvett támogatás</t>
  </si>
  <si>
    <t>Kiszámlázott Áfa</t>
  </si>
  <si>
    <t>Betegszabadság</t>
  </si>
  <si>
    <t>Munka és védőruha</t>
  </si>
  <si>
    <t>Foglalkozás eü.</t>
  </si>
  <si>
    <t>Munkáltató által fiz.szja</t>
  </si>
  <si>
    <t>Terembérlet Műv.ház</t>
  </si>
  <si>
    <t>Könyvtári könyv</t>
  </si>
  <si>
    <t>Folyóirat, napilap</t>
  </si>
  <si>
    <t>Marketing</t>
  </si>
  <si>
    <t>Jogdíj</t>
  </si>
  <si>
    <t>Balatongyöngye Vidékfejlesztési társ.</t>
  </si>
  <si>
    <t>Mozdulj Balaton társ.</t>
  </si>
  <si>
    <t>Jelzőrendszer pénz átadás</t>
  </si>
  <si>
    <t>Kistérségi tagdíj</t>
  </si>
  <si>
    <t>Borút Egyesület tagdíj</t>
  </si>
  <si>
    <t>Egyéb kiadás</t>
  </si>
  <si>
    <t>Áfa befizetés</t>
  </si>
  <si>
    <t>Reklám és propaganda</t>
  </si>
  <si>
    <t xml:space="preserve">Belföldi kiküldetés </t>
  </si>
  <si>
    <t>Egyéb költségtérítés</t>
  </si>
  <si>
    <t>Orvosi ügyelet támogatás</t>
  </si>
  <si>
    <t>Közös Hivatal támogatása</t>
  </si>
  <si>
    <t>Balatonberény Önkormányzati szinten összesített</t>
  </si>
  <si>
    <t>Összesítő Balatonberény Önkormányzat</t>
  </si>
  <si>
    <t>Kommunális adó</t>
  </si>
  <si>
    <t>Bank kezelési költség</t>
  </si>
  <si>
    <t>Tartalék elszámolása</t>
  </si>
  <si>
    <t>Tűzoltóság</t>
  </si>
  <si>
    <t>Háziorvosi szolgálat</t>
  </si>
  <si>
    <t>Védőnői szolgálat</t>
  </si>
  <si>
    <t>Rendezvények</t>
  </si>
  <si>
    <t>Sport</t>
  </si>
  <si>
    <t>Bérleti díjak</t>
  </si>
  <si>
    <t>Közterület használati díjak</t>
  </si>
  <si>
    <t>Utak üzemeltetése</t>
  </si>
  <si>
    <t>Tulajdoni lap,végrehaj. bejegy,helyszínrajz</t>
  </si>
  <si>
    <t xml:space="preserve">Telefondíj </t>
  </si>
  <si>
    <t>Zászlók beszerzése</t>
  </si>
  <si>
    <t>Egyéb információhordozó</t>
  </si>
  <si>
    <t>Vízdíj</t>
  </si>
  <si>
    <t>Fénymásoló üzemeltetés</t>
  </si>
  <si>
    <t>Közvilágítás karbantartás</t>
  </si>
  <si>
    <t xml:space="preserve">Késedelmi pótlék </t>
  </si>
  <si>
    <t>Bírság</t>
  </si>
  <si>
    <t>Orvosi felelősségbiztosítás</t>
  </si>
  <si>
    <t>SZM támogatás</t>
  </si>
  <si>
    <t>Díjak, egyéb befizetések</t>
  </si>
  <si>
    <t>Helyi adó összesen (2-7)</t>
  </si>
  <si>
    <t>Működési bevétel összesen (1-17)</t>
  </si>
  <si>
    <t>Nőnap</t>
  </si>
  <si>
    <t>Pedagógusnap</t>
  </si>
  <si>
    <t>Kiemelt önkormányzati rendezvények</t>
  </si>
  <si>
    <t>Köztisztviselői nap</t>
  </si>
  <si>
    <t>Óvodások színházbérlete</t>
  </si>
  <si>
    <t>Keresetkiegészítés MEP</t>
  </si>
  <si>
    <t>Testvértelepüléssel kapcs kiadás</t>
  </si>
  <si>
    <t>Áram</t>
  </si>
  <si>
    <t>Egyéb szállítás</t>
  </si>
  <si>
    <t>Hatósági igazgatás támogatás</t>
  </si>
  <si>
    <t>Fénymásolás,egyéb irodai szolgáltatás Műv.Ház</t>
  </si>
  <si>
    <t>Kulturális műsorok,rendezvények szervezése Műv.Ház</t>
  </si>
  <si>
    <t>Könyvtári állományok gyarapítása, nyilvántartása Műv.Ház</t>
  </si>
  <si>
    <t>Könyvtári szolgáltatások Műv.Ház</t>
  </si>
  <si>
    <t>0511011</t>
  </si>
  <si>
    <t>0521</t>
  </si>
  <si>
    <t>053221</t>
  </si>
  <si>
    <t>053411</t>
  </si>
  <si>
    <t>094021</t>
  </si>
  <si>
    <t>05711</t>
  </si>
  <si>
    <t>053311</t>
  </si>
  <si>
    <t>053371</t>
  </si>
  <si>
    <t>09341</t>
  </si>
  <si>
    <t>053341</t>
  </si>
  <si>
    <t>053211</t>
  </si>
  <si>
    <t>053111</t>
  </si>
  <si>
    <t>05311</t>
  </si>
  <si>
    <t>053351</t>
  </si>
  <si>
    <t>051211</t>
  </si>
  <si>
    <t>999000 Szakfeladatra el nem számolt tételek</t>
  </si>
  <si>
    <t>045160 Közutak üzemeltetése, fenntartása</t>
  </si>
  <si>
    <t>011130 Önkormányzatok igazgatási tevékenysége</t>
  </si>
  <si>
    <t>016080 Kiemelt önkormányzati rendezvények</t>
  </si>
  <si>
    <t>066020 Város és községgazdálkodás</t>
  </si>
  <si>
    <t>064010 Közvilágítás</t>
  </si>
  <si>
    <t>018010 Önkormányzatok elszámolásai a központi költségvetéssel</t>
  </si>
  <si>
    <t>032020 Tűz- és katasztrófavédelmi tevékenység</t>
  </si>
  <si>
    <t>091140 Óvodai nevelés, ellátás működtetési feladatai</t>
  </si>
  <si>
    <t>072111 Háziorvosi alapellátás</t>
  </si>
  <si>
    <t>Mindösszesen</t>
  </si>
  <si>
    <t>107060 Egyéb szociális pénzbeli és természetbeni ellátások, támogatások</t>
  </si>
  <si>
    <t>084031 Civil szervezetek működési támogatása</t>
  </si>
  <si>
    <t>086020 Helyi, térségi közösségi tér biztosítása, működtetése</t>
  </si>
  <si>
    <t>900400 Kulturális műsorok, rendezvények, kiállítások szervezése</t>
  </si>
  <si>
    <t>081045 Szabadidősport tevékenység és támogatása</t>
  </si>
  <si>
    <t>082044/004 Könyvtári szolgáltatások</t>
  </si>
  <si>
    <t>086020/004 Helyi, térségi közösségi tér biztosítása, működtetése</t>
  </si>
  <si>
    <t>082042/004 Könyvtári állomány gyarapítása, nyilvántartása</t>
  </si>
  <si>
    <t>Továbbszámlázott bevételek</t>
  </si>
  <si>
    <t>Szakmai anyag</t>
  </si>
  <si>
    <t>Továbbszámlázott kiadás</t>
  </si>
  <si>
    <t>Hulladék szállítás</t>
  </si>
  <si>
    <t>Múlt Ház belépő</t>
  </si>
  <si>
    <t>Alpolgármester tiszteletdíj</t>
  </si>
  <si>
    <t>Alpolgármester költségátalány</t>
  </si>
  <si>
    <t>Polgármester költségátalány</t>
  </si>
  <si>
    <t>Kis ért.gép beszerzés</t>
  </si>
  <si>
    <t>B.berényért Egyesület</t>
  </si>
  <si>
    <t>Szezonnyitó, búcsú,népdalkörök tal.fellépti díj</t>
  </si>
  <si>
    <t>Mese fesztivál fellépti díj</t>
  </si>
  <si>
    <t>Nyári programok fellépés utáni Áfa</t>
  </si>
  <si>
    <t>Nemzeti ünnepek egyéb készlet</t>
  </si>
  <si>
    <t>Nemzeti ünnepek egyéb készlet Áfa</t>
  </si>
  <si>
    <t>Augusztus 20 tűzijáték</t>
  </si>
  <si>
    <t>Augusztus 20 fellépési díj</t>
  </si>
  <si>
    <t>Augusztus 20 engedélyek</t>
  </si>
  <si>
    <t>Augusztus 20 dologi kiadások Áfa</t>
  </si>
  <si>
    <t>Karácsony,Idősek napja,Mikulás,Farsang vásárolt élelmezés</t>
  </si>
  <si>
    <t>Karácsony,Idősek napja,Mikulás,Farsang vásárolt élelmezés Áfa</t>
  </si>
  <si>
    <t>Egyéb dologi kiadások Áfa</t>
  </si>
  <si>
    <t>Testvértelepüléssel kapcs kiadás Áfa</t>
  </si>
  <si>
    <t>Tartalék elemi kár esetén</t>
  </si>
  <si>
    <t>0527</t>
  </si>
  <si>
    <t>0511071</t>
  </si>
  <si>
    <t>Számítástechnikai szolgáltatás, inf eszkkarbant</t>
  </si>
  <si>
    <t>Településüzemeltetési KFT-nek átadott pénz</t>
  </si>
  <si>
    <t>Munka és Tűzvédelmi szolgáltatás</t>
  </si>
  <si>
    <t>Fakivágás</t>
  </si>
  <si>
    <t>Továbbképzés</t>
  </si>
  <si>
    <t>Állami támogatás megelőlegezés visszafizetés</t>
  </si>
  <si>
    <t>Honlap üzemeltetés</t>
  </si>
  <si>
    <t>Rendkívüli települési támogatás</t>
  </si>
  <si>
    <t>Egyéb szolgáltatás</t>
  </si>
  <si>
    <t>Sport Egyesület támogatás gépjármű üzemeltetésre</t>
  </si>
  <si>
    <t>Megbízási díj Értéktár Bizottság</t>
  </si>
  <si>
    <t>091111</t>
  </si>
  <si>
    <t>0511091</t>
  </si>
  <si>
    <t>Turisztikai Egyesület támogatás működésre</t>
  </si>
  <si>
    <t>013320 Köztemető fenntartás és működtetés</t>
  </si>
  <si>
    <t>Temető fenntartás</t>
  </si>
  <si>
    <t xml:space="preserve">Lakásfenntartási tám. </t>
  </si>
  <si>
    <t xml:space="preserve">Temetési segély </t>
  </si>
  <si>
    <t xml:space="preserve">Családalapítási támogatás </t>
  </si>
  <si>
    <t xml:space="preserve">Gyógyszertámogatás </t>
  </si>
  <si>
    <t xml:space="preserve"> Védőnői szolgálat</t>
  </si>
  <si>
    <t>900020 Önkormányzatok funkcióra nem sorolható bevételei államháztartáson kívülről</t>
  </si>
  <si>
    <t>Előző évi elsz.Közös Hivatal</t>
  </si>
  <si>
    <t>Gyermekjóléti szolgálat támogatás</t>
  </si>
  <si>
    <t>Pályázattal kapcsolatos kiadások</t>
  </si>
  <si>
    <t>Kis értékű tárgyi eszköz</t>
  </si>
  <si>
    <t>Kerekítés</t>
  </si>
  <si>
    <t>Testületi ülés közvetítés</t>
  </si>
  <si>
    <t>Előző évi elszámolás visszafizetés</t>
  </si>
  <si>
    <t>Egyéb rendezvény kiadások Áfa</t>
  </si>
  <si>
    <t>091151</t>
  </si>
  <si>
    <t>Lakossági víz és csatorna szolg.támogatás</t>
  </si>
  <si>
    <t>Egyéb nyári rendezvény</t>
  </si>
  <si>
    <t>Augusztus 20 rendezvény technikai lebonyolítás</t>
  </si>
  <si>
    <t>Önk.működési ktgvetési támogatás</t>
  </si>
  <si>
    <t>Önk.felhalmozási ktgvetési támogatás</t>
  </si>
  <si>
    <t>Felhalm. bevétel összesen (19-25)</t>
  </si>
  <si>
    <t>BEVÉTEL ÖSSZESEN (1-27)</t>
  </si>
  <si>
    <t>Cafetéria juttatás</t>
  </si>
  <si>
    <t>Kulturális illetménypótlék</t>
  </si>
  <si>
    <t>önként vállalt</t>
  </si>
  <si>
    <t>kötelező</t>
  </si>
  <si>
    <t>államigazgatási</t>
  </si>
  <si>
    <t>094061</t>
  </si>
  <si>
    <t>053511</t>
  </si>
  <si>
    <t>05741</t>
  </si>
  <si>
    <t>05671</t>
  </si>
  <si>
    <t>05631</t>
  </si>
  <si>
    <t>051231</t>
  </si>
  <si>
    <t>053321</t>
  </si>
  <si>
    <t>055121</t>
  </si>
  <si>
    <t>09161</t>
  </si>
  <si>
    <t>055061</t>
  </si>
  <si>
    <t>053121</t>
  </si>
  <si>
    <t>094031</t>
  </si>
  <si>
    <t>0981311</t>
  </si>
  <si>
    <t>053331</t>
  </si>
  <si>
    <t>053421</t>
  </si>
  <si>
    <t>053521</t>
  </si>
  <si>
    <t>053551</t>
  </si>
  <si>
    <t>05641</t>
  </si>
  <si>
    <t>093511</t>
  </si>
  <si>
    <t>093551</t>
  </si>
  <si>
    <t>0550211</t>
  </si>
  <si>
    <t>059141</t>
  </si>
  <si>
    <t>091141</t>
  </si>
  <si>
    <t>055131</t>
  </si>
  <si>
    <t>0511101</t>
  </si>
  <si>
    <t>0511131</t>
  </si>
  <si>
    <t>05481</t>
  </si>
  <si>
    <t>Helyi adó bevételek</t>
  </si>
  <si>
    <t>Térítési díj átvállalás iskola</t>
  </si>
  <si>
    <t>Közbeszerzés lefolytatása</t>
  </si>
  <si>
    <t>09251</t>
  </si>
  <si>
    <t>Internet</t>
  </si>
  <si>
    <t>Áramdíj</t>
  </si>
  <si>
    <t xml:space="preserve">Egyéb készlet </t>
  </si>
  <si>
    <t>Berényi települések tagdíj</t>
  </si>
  <si>
    <t>Balatoni vízi polgárőr Egyesület támogatás</t>
  </si>
  <si>
    <t>Intézményen kívüli gyermekétkezt.</t>
  </si>
  <si>
    <t>Megbízási díj újság készítés</t>
  </si>
  <si>
    <t>Megbízási díj újság kihordás</t>
  </si>
  <si>
    <t>104037 Intézményen kívüli gyermekétkeztetés</t>
  </si>
  <si>
    <t>Méhnyakrák szűrés költségtérítés</t>
  </si>
  <si>
    <t>Könyv,napilap beszerzés</t>
  </si>
  <si>
    <t>Helyi újság nyomtatás</t>
  </si>
  <si>
    <t>Gyepmesteri szolgáltatás</t>
  </si>
  <si>
    <t>Szakmai anyagok</t>
  </si>
  <si>
    <t>Közrend ellenőr személyi juttatás</t>
  </si>
  <si>
    <t>066020 Átvett pénz állami támogatás</t>
  </si>
  <si>
    <t>Átvett pénz állami támogatás</t>
  </si>
  <si>
    <t>0551235</t>
  </si>
  <si>
    <t>091636</t>
  </si>
  <si>
    <t>0550636</t>
  </si>
  <si>
    <t>0550637</t>
  </si>
  <si>
    <t>094111</t>
  </si>
  <si>
    <t>05512322</t>
  </si>
  <si>
    <t>091635</t>
  </si>
  <si>
    <t>093431</t>
  </si>
  <si>
    <t>093433</t>
  </si>
  <si>
    <t>093434</t>
  </si>
  <si>
    <t>0935137</t>
  </si>
  <si>
    <t>0935538</t>
  </si>
  <si>
    <t>09363</t>
  </si>
  <si>
    <t>0936312</t>
  </si>
  <si>
    <t>0550213</t>
  </si>
  <si>
    <t>0550233</t>
  </si>
  <si>
    <t>0550231</t>
  </si>
  <si>
    <t>059143</t>
  </si>
  <si>
    <t>091634</t>
  </si>
  <si>
    <t>018030 Idősek nappali ellátása</t>
  </si>
  <si>
    <t>05483</t>
  </si>
  <si>
    <t>0548317</t>
  </si>
  <si>
    <t>0548316</t>
  </si>
  <si>
    <t>0548315</t>
  </si>
  <si>
    <t>05111011</t>
  </si>
  <si>
    <t>066020 EFOP-3.9.2 Humán kapacitások fejlesztése térségi szemléletben</t>
  </si>
  <si>
    <t>Pályázati műk.pénz átvétel</t>
  </si>
  <si>
    <t>EFOP-3.9.2 Humán kapacitások fejlesztése térségi szemléletben</t>
  </si>
  <si>
    <t>Munkábajárás</t>
  </si>
  <si>
    <t>Belső ellenőrzés</t>
  </si>
  <si>
    <t>Szociális tüzelőanyag beszerzés Áfa</t>
  </si>
  <si>
    <t>018030 Óvodai nevelés, ellátás működtetési feladatai</t>
  </si>
  <si>
    <t>Balatonszentgyörgy óvoda előző évi elszámolás</t>
  </si>
  <si>
    <t>Víz és csatorna támogatás átadás DRV-nek</t>
  </si>
  <si>
    <t>051101</t>
  </si>
  <si>
    <t>098143</t>
  </si>
  <si>
    <t>2019.évi állami támogatás megelőlegezés</t>
  </si>
  <si>
    <t>Eseti nevelési segély/iskoláztatási támogatás/</t>
  </si>
  <si>
    <t>Szoc.hozzájár.adó</t>
  </si>
  <si>
    <t>KIADÁS</t>
  </si>
  <si>
    <t>BEVÉTEL</t>
  </si>
  <si>
    <t>631-re</t>
  </si>
  <si>
    <t>Utánfutó biztosítás</t>
  </si>
  <si>
    <t>Adatkezelési szoftwer</t>
  </si>
  <si>
    <t>05342</t>
  </si>
  <si>
    <t>B.szentgyörgy Iskolaszék Alapítvány támogatás</t>
  </si>
  <si>
    <t>05621</t>
  </si>
  <si>
    <t>Kerékpárút beruházás</t>
  </si>
  <si>
    <t>B.berény-B.szentgyörgy-Vörs kerékpárút</t>
  </si>
  <si>
    <t>045160 B.berény-B.szentgyörgy-Vörs kerékpárút kialakítás TOP-3.1.1 pályázat</t>
  </si>
  <si>
    <t>Szociális tüzelőanyag támogatás</t>
  </si>
  <si>
    <t>Szociális tüzelőanyag beszerzés</t>
  </si>
  <si>
    <t>Adatvédelmi szolgáltatás</t>
  </si>
  <si>
    <t>Augusztus 20 élelmiszer</t>
  </si>
  <si>
    <t>053413</t>
  </si>
  <si>
    <t>Kiküldetés</t>
  </si>
  <si>
    <t>Üzemanyag beszerzés Mazda  (üzembentartó)</t>
  </si>
  <si>
    <t>Hangosítás éves kisrendezvények, ünnepek</t>
  </si>
  <si>
    <t>Mazda egyéb költség</t>
  </si>
  <si>
    <t xml:space="preserve">Pályázati támogatás </t>
  </si>
  <si>
    <t>082044 Könyvtári szolgáltatások  50%</t>
  </si>
  <si>
    <t>018030 Önkormányzatok igazgatási tevékenysége</t>
  </si>
  <si>
    <t>0911311</t>
  </si>
  <si>
    <t>0911321</t>
  </si>
  <si>
    <t>Közmunkás alapbér</t>
  </si>
  <si>
    <t>Kamerarendszer karbantartás</t>
  </si>
  <si>
    <t>Riasztó karbantartás, felügyelet</t>
  </si>
  <si>
    <t>Informatikai szolgáltatás</t>
  </si>
  <si>
    <t>Beruházás áfa</t>
  </si>
  <si>
    <t>Támogatásértékű működési bevétel 0916</t>
  </si>
  <si>
    <t>Működési célú pénz átvétel ÁHT-n kívülről 0965</t>
  </si>
  <si>
    <t>Támogatásértékű felhalmozási bevétel 0925</t>
  </si>
  <si>
    <t>053373</t>
  </si>
  <si>
    <t>Szünidei gyermekétkeztetés vásárolt élelmezés</t>
  </si>
  <si>
    <t>Dologi kiadások (Tájékoztatás, nyilvánosság)</t>
  </si>
  <si>
    <t>Cafeteria</t>
  </si>
  <si>
    <t>Munkáltatót terhelő szja</t>
  </si>
  <si>
    <t>Játszóterek időszakos felülvizsgálata</t>
  </si>
  <si>
    <t>MFP Faluházak felújítása</t>
  </si>
  <si>
    <t>051233</t>
  </si>
  <si>
    <t>Személyi juttatás</t>
  </si>
  <si>
    <t>05231</t>
  </si>
  <si>
    <t>Munkaadókat terhelő járulékok</t>
  </si>
  <si>
    <t>05237</t>
  </si>
  <si>
    <t>Étkezési ellátás után fizetendő munkáltatói teher</t>
  </si>
  <si>
    <t xml:space="preserve">Áfa </t>
  </si>
  <si>
    <t>NVI felé fizetendő központi költségek</t>
  </si>
  <si>
    <t>016010 Időközi polgármester és helyi önkormányzat képviselői választás</t>
  </si>
  <si>
    <t>Időközi választással kapcsolatos költségek</t>
  </si>
  <si>
    <t>Tartalék</t>
  </si>
  <si>
    <t>Ft</t>
  </si>
  <si>
    <t>Toner, tintapatron</t>
  </si>
  <si>
    <t>Egyéb bevétel</t>
  </si>
  <si>
    <t>09653</t>
  </si>
  <si>
    <t>05643</t>
  </si>
  <si>
    <t>05673</t>
  </si>
  <si>
    <t>041233 Hosszabb időtartamú közfoglalkoztatás 2021.03.16-2022.02.28.</t>
  </si>
  <si>
    <t>096015 Gyermekétkeztetés veszélyhelyzet alatt</t>
  </si>
  <si>
    <t>053323</t>
  </si>
  <si>
    <t>094053</t>
  </si>
  <si>
    <t>Térítési díj veszélyhelyzet idejére</t>
  </si>
  <si>
    <t>094063</t>
  </si>
  <si>
    <t>Működési célú pénz átadás ÁHT-n kívülre (05512)</t>
  </si>
  <si>
    <t>Támogatásértékű működési kiadás (05506)</t>
  </si>
  <si>
    <t>Gyermekétkeztetés veszélyhelyzetben</t>
  </si>
  <si>
    <t>Fogászati ügyelet ellátás támogatása</t>
  </si>
  <si>
    <t>Intézményi gyermekétkeztetés üzemeltetési támogatás</t>
  </si>
  <si>
    <t>Intézményi gyermekétkeztetés bér támogatás</t>
  </si>
  <si>
    <t>053523</t>
  </si>
  <si>
    <t>Igazgatási szolg. Díj</t>
  </si>
  <si>
    <t>062020 Magyar Falu program Önkormányzati tulajdonban lévő ingatlanok fejlesztése (Műv.Ház) MFP-ÖTIK/2021</t>
  </si>
  <si>
    <t>Pályázati támogatás</t>
  </si>
  <si>
    <t>062020 Magyar Falu program Faluházak felújítása MFP-FHF/2020</t>
  </si>
  <si>
    <t>Bútor beszerzés</t>
  </si>
  <si>
    <t xml:space="preserve">Dologi kiadások </t>
  </si>
  <si>
    <t>042120 Örökségünk és értékeink Balatonberényben HUNG-2021/7128</t>
  </si>
  <si>
    <t xml:space="preserve">Alapilletmény, alapbér </t>
  </si>
  <si>
    <t>MFP Műv. Ház felújítás</t>
  </si>
  <si>
    <t>Felhalmozási célú önkormányzati támogatás</t>
  </si>
  <si>
    <t xml:space="preserve">Kis ért.informatikai eszköz </t>
  </si>
  <si>
    <t>062020 MFP-OJKJF/2021 Óvodai játszóudvar és közterületi játszótér fejlesztése - 2021</t>
  </si>
  <si>
    <t>066020 "Veszprém-Balaton 2023 EKF program" Múltház felújítás</t>
  </si>
  <si>
    <t>097534</t>
  </si>
  <si>
    <t>MFP-OJKJF/2021 Óvodai játszóudvar és játszótér fejl.</t>
  </si>
  <si>
    <t>"Veszprém-Balaton 2023 EKF program" Múltház felújítás</t>
  </si>
  <si>
    <t>0511133</t>
  </si>
  <si>
    <t>Szociális tüzifa feldolgozás, szállítás</t>
  </si>
  <si>
    <t>0525</t>
  </si>
  <si>
    <t>Táppénz hozzájárulás</t>
  </si>
  <si>
    <t>Karbantartás</t>
  </si>
  <si>
    <t>094071</t>
  </si>
  <si>
    <t>053213</t>
  </si>
  <si>
    <t>053363</t>
  </si>
  <si>
    <t>053343</t>
  </si>
  <si>
    <t>053361</t>
  </si>
  <si>
    <t>Projektmenedzsment</t>
  </si>
  <si>
    <t>Nyilvánosság biztosítása</t>
  </si>
  <si>
    <t>05713</t>
  </si>
  <si>
    <t>Nyílászáró csere</t>
  </si>
  <si>
    <t>Tető felújítás</t>
  </si>
  <si>
    <t>Műszaki ellenőr</t>
  </si>
  <si>
    <t>05743</t>
  </si>
  <si>
    <t>Felújítás áfa</t>
  </si>
  <si>
    <t>Eszközbeszerzés, telepítés költsége</t>
  </si>
  <si>
    <t>062020 MFP-KEB/2021 Közösségszervezéshez kapcsolódó bértámogatás</t>
  </si>
  <si>
    <t>Járulék</t>
  </si>
  <si>
    <t>Ixnet program</t>
  </si>
  <si>
    <t>0511031</t>
  </si>
  <si>
    <t>Jutalom</t>
  </si>
  <si>
    <t>Óvoda elöző évi elszámolás</t>
  </si>
  <si>
    <t>2022.évi állami támogatás megelőlegezés</t>
  </si>
  <si>
    <t>Felújítási kiadás</t>
  </si>
  <si>
    <t>045160 Helyi önkormányzatok felhalmozási célú kiegészítő támogatása BMÖFT/6-8/2021 - Kossuth Lajos utca járda felújítás</t>
  </si>
  <si>
    <t>Felújítási kiadás önerő</t>
  </si>
  <si>
    <t>051221</t>
  </si>
  <si>
    <t>Felújítás önerő</t>
  </si>
  <si>
    <t>Felújítás áfa önerő</t>
  </si>
  <si>
    <t>Örökségünk és értékeink Hungarikum pályázat</t>
  </si>
  <si>
    <t>MFP-KEB/2021 Közösségszervezéshez kapcsolódó bértámogatás</t>
  </si>
  <si>
    <t>Kiszámlázott szolg. Áfa</t>
  </si>
  <si>
    <t>Elektromos kerékpár</t>
  </si>
  <si>
    <t>Műv.Ház felújítás saját erő</t>
  </si>
  <si>
    <t>Strandi vasúti átjáró tervezése</t>
  </si>
  <si>
    <t>Rózsa utcai gyalogátkelőhely</t>
  </si>
  <si>
    <t>05337</t>
  </si>
  <si>
    <t>05336</t>
  </si>
  <si>
    <t>Fordítás</t>
  </si>
  <si>
    <t>Rendezvény sátor</t>
  </si>
  <si>
    <t>Ügyfélszolgálati ügyintéző alapilletmény</t>
  </si>
  <si>
    <t>Ügyfélszolgálati ügyintéző nyelvpótlék</t>
  </si>
  <si>
    <t>Múlt Ház bontás,felújítás</t>
  </si>
  <si>
    <t>Múlt Ház tervezés, szakmai dokumentáció</t>
  </si>
  <si>
    <t>Felújítás összesen</t>
  </si>
  <si>
    <t>Kerti bútor beszerzés</t>
  </si>
  <si>
    <t>Beruházás összesen</t>
  </si>
  <si>
    <t>Múzeumőr alapilletmény</t>
  </si>
  <si>
    <t>Személyi juttatás összesen</t>
  </si>
  <si>
    <t>Munkáltatót terhelő járulék összesen</t>
  </si>
  <si>
    <t xml:space="preserve">Hatósági díjak, könyvvizsgáló, </t>
  </si>
  <si>
    <t>Múlt Ház műszaki ellenőrzés</t>
  </si>
  <si>
    <t>Közbeszerzés, nyilvánosság, projekt menedzser</t>
  </si>
  <si>
    <t>05351</t>
  </si>
  <si>
    <t>Dologi kiadás összesen</t>
  </si>
  <si>
    <t>Kiadás mindösszesen:</t>
  </si>
  <si>
    <t>színpadfedés és fénytechnika bérlés  3 alkalomra</t>
  </si>
  <si>
    <t>Hangtechnika bérlése 3 alkalomra</t>
  </si>
  <si>
    <t>Egyéb rendezvény</t>
  </si>
  <si>
    <t>Adatok: 1000 Ft-ban</t>
  </si>
  <si>
    <t>Pénz átvétel Áht-n kívülről</t>
  </si>
  <si>
    <t>Megbízási díj főépítész</t>
  </si>
  <si>
    <t>Fordított Áfa befizetés</t>
  </si>
  <si>
    <t>2023.augusztus 20-i ünnepség előleg</t>
  </si>
  <si>
    <t>2022. évi eredeti költségvetés</t>
  </si>
  <si>
    <t>2022.évi költségvetés módosítás</t>
  </si>
  <si>
    <t xml:space="preserve">2022.évi módosított költségvetés </t>
  </si>
  <si>
    <t>2022.évi tényleges teljesítés</t>
  </si>
  <si>
    <r>
      <t xml:space="preserve">Köztemető fenntartás támogatás </t>
    </r>
    <r>
      <rPr>
        <b/>
        <sz val="8"/>
        <rFont val="Arial CE"/>
        <charset val="238"/>
      </rPr>
      <t>Könyvelni Ft-ban 100 000 Ft</t>
    </r>
  </si>
  <si>
    <r>
      <t>Kistelep. szociális feladatainak tám.</t>
    </r>
    <r>
      <rPr>
        <b/>
        <sz val="8"/>
        <rFont val="Arial CE"/>
        <charset val="238"/>
      </rPr>
      <t>Könyvelni Ft-ban 10 463 872 Ft</t>
    </r>
  </si>
  <si>
    <r>
      <t xml:space="preserve">Rászoruló gyermekek szünidei étkeztetése </t>
    </r>
    <r>
      <rPr>
        <b/>
        <sz val="8"/>
        <rFont val="Arial CE"/>
        <charset val="238"/>
      </rPr>
      <t>Könyvelni Ft-ban 39 330 Ft</t>
    </r>
  </si>
  <si>
    <r>
      <t xml:space="preserve">Nyilvános könyvtári ellátás és közműv.tám. </t>
    </r>
    <r>
      <rPr>
        <b/>
        <sz val="8"/>
        <rFont val="Arial CE"/>
        <charset val="238"/>
      </rPr>
      <t>Könyvelni Ft-ban 2 748 546 Ft</t>
    </r>
  </si>
  <si>
    <r>
      <t>Polgármesteri illetmény kieg. támogatása</t>
    </r>
    <r>
      <rPr>
        <b/>
        <sz val="8"/>
        <rFont val="Arial CE"/>
        <charset val="238"/>
      </rPr>
      <t xml:space="preserve"> Könyvelni Ft-ban 3 915 653 Ft</t>
    </r>
  </si>
  <si>
    <t>Iratkezelési azonosító:   I/2566/2022.</t>
  </si>
  <si>
    <t>094051</t>
  </si>
  <si>
    <t>09651</t>
  </si>
  <si>
    <t>09751</t>
  </si>
  <si>
    <t>09361</t>
  </si>
  <si>
    <r>
      <t xml:space="preserve">Előző évi elszámolás visszafizetés kamat </t>
    </r>
    <r>
      <rPr>
        <b/>
        <sz val="8"/>
        <rFont val="Arial CE"/>
        <charset val="238"/>
      </rPr>
      <t>Könyvelni Ft-ban 50 208 Ft</t>
    </r>
  </si>
  <si>
    <r>
      <t xml:space="preserve">Áfa visszatérülés </t>
    </r>
    <r>
      <rPr>
        <b/>
        <sz val="8"/>
        <rFont val="Arial CE"/>
        <charset val="238"/>
      </rPr>
      <t>Könyvelni Ft-ban 150 031 Ft</t>
    </r>
  </si>
  <si>
    <r>
      <t xml:space="preserve">Lakott külterülettel kapcs.fel. </t>
    </r>
    <r>
      <rPr>
        <b/>
        <sz val="8"/>
        <rFont val="Arial CE"/>
        <charset val="238"/>
      </rPr>
      <t>Könyvelni Ft-ban 38250 Ft</t>
    </r>
  </si>
  <si>
    <r>
      <t xml:space="preserve">Zöldterület gazd.kapcsolatos feladat </t>
    </r>
    <r>
      <rPr>
        <b/>
        <sz val="8"/>
        <rFont val="Arial CE"/>
        <charset val="238"/>
      </rPr>
      <t>Könyvelni Ft-ban 5 581800 Ft</t>
    </r>
  </si>
  <si>
    <r>
      <t xml:space="preserve">Közvilágítás fenntartás támogatás </t>
    </r>
    <r>
      <rPr>
        <b/>
        <sz val="8"/>
        <rFont val="Arial CE"/>
        <charset val="238"/>
      </rPr>
      <t>Könyvelni Ft-ban 10 624 000 Ft</t>
    </r>
  </si>
  <si>
    <r>
      <t xml:space="preserve">Közutak fenntartásának támogatása </t>
    </r>
    <r>
      <rPr>
        <b/>
        <sz val="8"/>
        <rFont val="Arial CE"/>
        <charset val="238"/>
      </rPr>
      <t>Könyvelni Ft-ban 4 324 000 Ft</t>
    </r>
  </si>
  <si>
    <r>
      <t xml:space="preserve">Egyéb önkormányzati feladat </t>
    </r>
    <r>
      <rPr>
        <b/>
        <sz val="8"/>
        <rFont val="Arial CE"/>
        <charset val="238"/>
      </rPr>
      <t>Könyvelni Ft-ban 8 000 000 Ft</t>
    </r>
  </si>
  <si>
    <r>
      <t>2022.évi bér kiegészítő támogatás</t>
    </r>
    <r>
      <rPr>
        <b/>
        <sz val="8"/>
        <rFont val="Arial CE"/>
        <charset val="238"/>
      </rPr>
      <t xml:space="preserve"> Könyvelni Ft-ban 1361450 Ft</t>
    </r>
  </si>
  <si>
    <t>053123</t>
  </si>
  <si>
    <t>053513</t>
  </si>
  <si>
    <t>Zúzalék</t>
  </si>
  <si>
    <t>053333</t>
  </si>
  <si>
    <t>Bérleti díj</t>
  </si>
  <si>
    <t>Főépítészi tevékenység (2021.01.01.-2022.02.28.)</t>
  </si>
  <si>
    <t>Polgármesteri illetmény támogatása</t>
  </si>
  <si>
    <t>062020 MFP-ÖTIK/2022 Energetikai fejlesztés pályázat - Művelődési Ház</t>
  </si>
  <si>
    <t>082091 KBFT-E-22-1555 Kulturális bérfejlesztés támogatása</t>
  </si>
  <si>
    <t>MFP-ÖTIK/2022 Energetikai fejlesztés pályázat Művelődési Ház</t>
  </si>
  <si>
    <t>KBFT-E-22-1555 Kulturális bérfejlesztés pályázat</t>
  </si>
  <si>
    <t>Hosszabb időtartamú közfoglalkoztatás 2021.03.16-2022.02.28.</t>
  </si>
  <si>
    <t xml:space="preserve">066020 STR-2021-024 Balatonberényi Naturista strand fejlesztése IV.ütem </t>
  </si>
  <si>
    <t>094113</t>
  </si>
  <si>
    <t>09531</t>
  </si>
  <si>
    <t>0511073</t>
  </si>
  <si>
    <t>Szoc.hozzájárulási adó</t>
  </si>
  <si>
    <t>062020 MFP-ÖTIF/2022 Önkormányzati temetők infrastrukturális fejlesztése - 2022</t>
  </si>
  <si>
    <t>MFP-ÖTIF/2022 Önkormányzati temetők infrastrukturális fejlesztése - 2022</t>
  </si>
  <si>
    <t>STR-2021-024 Naturista strand fejlesztése IV. ütem</t>
  </si>
  <si>
    <t>05623</t>
  </si>
  <si>
    <t>Játszótéri eszközök</t>
  </si>
  <si>
    <t>Egyéb eszközök</t>
  </si>
  <si>
    <t>Pályázati dokumentáció</t>
  </si>
  <si>
    <t>051223</t>
  </si>
  <si>
    <t>Csicsergő-félsziget közterület fejlesztése</t>
  </si>
  <si>
    <t>Szavazást követő nap átlagbér</t>
  </si>
  <si>
    <t>Iparűzési adóhoz kapcsolódó kiegészítő támogatás</t>
  </si>
  <si>
    <t>091163</t>
  </si>
  <si>
    <t>Elöző évi elszámolás (Szünidei étkezés)</t>
  </si>
  <si>
    <t>Veszprém-Balaton 2022. évi hozzájárulás</t>
  </si>
  <si>
    <t>Ravatalozó felújítás</t>
  </si>
  <si>
    <t>Új urnafal kialakítás</t>
  </si>
  <si>
    <t>Halott hűtő</t>
  </si>
  <si>
    <t>066020 P-TF-34/2021 Balatonberényi Csicsergő-félsziget közterület fejlesztése BFT pályázat</t>
  </si>
  <si>
    <t>066020 Nyári diákmunka 2022</t>
  </si>
  <si>
    <t>Munkaügyi hiv-tól átvett pénz diákmunkára</t>
  </si>
  <si>
    <t>Vitorlás utca kiviteli terv</t>
  </si>
  <si>
    <t>Gyermekétkeztetéshez hozzájárulás</t>
  </si>
  <si>
    <t>0584331</t>
  </si>
  <si>
    <t>Fel nem használt összeg visszafizetése</t>
  </si>
  <si>
    <t xml:space="preserve">Felhalmozási célú pénz átadás </t>
  </si>
  <si>
    <t>Nyári diákmunka 2022</t>
  </si>
  <si>
    <t>65 év felettiek karácsonyi támogatása</t>
  </si>
  <si>
    <t>Diákmunka alapbér</t>
  </si>
  <si>
    <t>Szabadságmegváltás</t>
  </si>
  <si>
    <t>Egyéb dologi kiadás - műszaki vizsga</t>
  </si>
  <si>
    <t>053113</t>
  </si>
  <si>
    <t>Egéb szolgáltatás</t>
  </si>
  <si>
    <t>Energetiai tanusítvány</t>
  </si>
  <si>
    <t>094013</t>
  </si>
  <si>
    <t>094011</t>
  </si>
  <si>
    <t>Készlet értékesítés</t>
  </si>
  <si>
    <t>Elöző évi elszámolás (Iparűzési adó kiegészítés)</t>
  </si>
  <si>
    <t>Szakmai szolgáltatás</t>
  </si>
  <si>
    <t>Bokrosi u. kerékpárút tervezése</t>
  </si>
  <si>
    <t>Bartók u. útburkolat felújítás</t>
  </si>
  <si>
    <t>094103</t>
  </si>
  <si>
    <t>094101</t>
  </si>
  <si>
    <t>Kártérítés</t>
  </si>
  <si>
    <t>Megbízási díj nyertes pályázatok után</t>
  </si>
  <si>
    <t>Külső személyi juttatás</t>
  </si>
  <si>
    <t>Közvilágítási lámpatest</t>
  </si>
  <si>
    <t>018020 Központi költségvetési befizetések</t>
  </si>
  <si>
    <t>0550223</t>
  </si>
  <si>
    <t>0550221</t>
  </si>
  <si>
    <r>
      <t xml:space="preserve">Önkormányzati szolidaritási hozzájárulás </t>
    </r>
    <r>
      <rPr>
        <b/>
        <sz val="8"/>
        <rFont val="Arial CE"/>
        <charset val="238"/>
      </rPr>
      <t>Ft-ban</t>
    </r>
  </si>
  <si>
    <t>Finanszírozási kiadás</t>
  </si>
  <si>
    <t>Karbantartási</t>
  </si>
  <si>
    <t>Karácsonyi támogatás</t>
  </si>
  <si>
    <t>Sport Egyesület támogatás működésre</t>
  </si>
  <si>
    <t>Mise út felújítás terv</t>
  </si>
  <si>
    <t>Szabadstrand kialakítás költségei</t>
  </si>
  <si>
    <t>2022. tény</t>
  </si>
  <si>
    <t>2023. évi költségvetés</t>
  </si>
  <si>
    <t>Egyéb községi ünnepek</t>
  </si>
  <si>
    <t>Azonosító:  .../2023.(II..) rendelet</t>
  </si>
  <si>
    <t>Lakossági hozzájárulás stég vásárláshoz</t>
  </si>
  <si>
    <r>
      <t xml:space="preserve">2023.évi áll. Tám. megelőlegezés vissza </t>
    </r>
    <r>
      <rPr>
        <b/>
        <sz val="8"/>
        <rFont val="Arial CE"/>
        <charset val="238"/>
      </rPr>
      <t xml:space="preserve">Könyvelni Ft-ban </t>
    </r>
  </si>
  <si>
    <t>Egyéb anyag</t>
  </si>
  <si>
    <t>B.keresztúr Alapszolg.Közp.elöző évi elszámolás</t>
  </si>
  <si>
    <t>B.keresztúr Alapszolg.Közp.epénz átadás</t>
  </si>
  <si>
    <r>
      <t xml:space="preserve">Maradvány ig.vétel (felhalmozási) </t>
    </r>
    <r>
      <rPr>
        <b/>
        <sz val="8"/>
        <rFont val="Arial CE"/>
        <charset val="238"/>
      </rPr>
      <t xml:space="preserve">könyvelni Ft-ban </t>
    </r>
  </si>
  <si>
    <t>0511061</t>
  </si>
  <si>
    <t>Jubileumi jutalom</t>
  </si>
  <si>
    <t>066020 TOP_PLUSZ-3.3.2-21-SO1-2022-00009 Orvosi rendelők felújítása Balatonberényben és Vörsön</t>
  </si>
  <si>
    <t>Eszközbeszerzés költségei</t>
  </si>
  <si>
    <t>Orvosi rendelő felújítás</t>
  </si>
  <si>
    <t>Műszaki jellgű szolgáltatások</t>
  </si>
  <si>
    <t>Térfigyelő kamerarendszer bővítése</t>
  </si>
  <si>
    <t>TOP_PLUSZ Orvosi rendelő felújítás</t>
  </si>
  <si>
    <t>2023.évi költségvetés</t>
  </si>
  <si>
    <t>Parkolási tanulmány</t>
  </si>
  <si>
    <t>Klímabarát tagdíj</t>
  </si>
  <si>
    <t>Útburkolat felújítás</t>
  </si>
  <si>
    <t>Projektelőkészítés</t>
  </si>
  <si>
    <t>Nem elszámolható költségek</t>
  </si>
  <si>
    <t xml:space="preserve">VP6-7.2.1.1-21 Külterületi helyi közutak fejlesztése </t>
  </si>
  <si>
    <t>045160 VP6-7.2.1.1-21 Külterületi helyi közutak fejlesztése  - Mise út</t>
  </si>
  <si>
    <t>Idősek Klubja tetőszerkezet felújítás</t>
  </si>
  <si>
    <t>Béke park kerékpáros pumpapálya önerő</t>
  </si>
  <si>
    <t>Kulturális feladatok bérjellgű kiegészítő támogatás</t>
  </si>
  <si>
    <t>Kulturális bértámogatás visszautalása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</si>
</sst>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0"/>
      <name val="Arial CE"/>
      <charset val="238"/>
    </font>
    <font>
      <b/>
      <u/>
      <sz val="8"/>
      <name val="Arial CE"/>
      <family val="2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u/>
      <sz val="8"/>
      <name val="Arial CE"/>
      <charset val="238"/>
    </font>
    <font>
      <b/>
      <sz val="8"/>
      <name val="Arial CE"/>
      <family val="2"/>
      <charset val="238"/>
    </font>
    <font>
      <b/>
      <sz val="8"/>
      <name val="Arial"/>
      <family val="2"/>
    </font>
    <font>
      <b/>
      <sz val="8"/>
      <name val="Arial CE"/>
      <charset val="238"/>
    </font>
    <font>
      <sz val="8"/>
      <name val="Arial"/>
      <family val="2"/>
    </font>
    <font>
      <i/>
      <sz val="8"/>
      <name val="Arial CE"/>
      <family val="2"/>
      <charset val="238"/>
    </font>
    <font>
      <b/>
      <i/>
      <sz val="8"/>
      <name val="Arial CE"/>
      <family val="2"/>
      <charset val="238"/>
    </font>
    <font>
      <i/>
      <sz val="8"/>
      <name val="Arial CE"/>
      <charset val="238"/>
    </font>
    <font>
      <b/>
      <sz val="8"/>
      <name val="Arial"/>
      <family val="2"/>
      <charset val="238"/>
    </font>
    <font>
      <b/>
      <sz val="7"/>
      <name val="Arial"/>
      <family val="2"/>
    </font>
    <font>
      <sz val="7"/>
      <name val="Arial CE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b/>
      <u/>
      <sz val="8"/>
      <name val="Arial"/>
      <family val="2"/>
      <charset val="238"/>
    </font>
    <font>
      <b/>
      <u/>
      <sz val="8"/>
      <name val="Arial"/>
      <family val="2"/>
    </font>
    <font>
      <sz val="8"/>
      <name val="Arial"/>
      <family val="2"/>
      <charset val="238"/>
    </font>
    <font>
      <sz val="8"/>
      <color theme="1"/>
      <name val="Arial ce"/>
    </font>
    <font>
      <b/>
      <sz val="7"/>
      <name val="Arial CE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1" xfId="0" applyFont="1" applyBorder="1" applyAlignment="1">
      <alignment horizontal="left"/>
    </xf>
    <xf numFmtId="3" fontId="2" fillId="0" borderId="1" xfId="0" applyNumberFormat="1" applyFont="1" applyBorder="1"/>
    <xf numFmtId="0" fontId="2" fillId="0" borderId="0" xfId="0" applyFont="1"/>
    <xf numFmtId="3" fontId="2" fillId="0" borderId="0" xfId="0" applyNumberFormat="1" applyFont="1"/>
    <xf numFmtId="0" fontId="3" fillId="0" borderId="1" xfId="0" applyFont="1" applyBorder="1"/>
    <xf numFmtId="0" fontId="7" fillId="0" borderId="0" xfId="0" applyFont="1"/>
    <xf numFmtId="3" fontId="7" fillId="0" borderId="0" xfId="0" applyNumberFormat="1" applyFont="1"/>
    <xf numFmtId="0" fontId="2" fillId="0" borderId="0" xfId="0" applyFont="1" applyAlignment="1">
      <alignment horizontal="left"/>
    </xf>
    <xf numFmtId="0" fontId="15" fillId="0" borderId="0" xfId="0" applyFont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3" fontId="16" fillId="0" borderId="1" xfId="0" applyNumberFormat="1" applyFont="1" applyBorder="1" applyAlignment="1">
      <alignment horizontal="center" wrapText="1"/>
    </xf>
    <xf numFmtId="3" fontId="7" fillId="0" borderId="1" xfId="0" applyNumberFormat="1" applyFont="1" applyBorder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3" fontId="11" fillId="0" borderId="0" xfId="0" applyNumberFormat="1" applyFont="1" applyAlignment="1">
      <alignment horizontal="center"/>
    </xf>
    <xf numFmtId="3" fontId="11" fillId="0" borderId="0" xfId="0" applyNumberFormat="1" applyFont="1" applyAlignment="1">
      <alignment horizontal="lef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8" fillId="0" borderId="1" xfId="0" applyFont="1" applyBorder="1" applyAlignment="1">
      <alignment horizontal="left"/>
    </xf>
    <xf numFmtId="0" fontId="9" fillId="0" borderId="0" xfId="0" applyFont="1"/>
    <xf numFmtId="3" fontId="9" fillId="0" borderId="0" xfId="0" applyNumberFormat="1" applyFont="1"/>
    <xf numFmtId="3" fontId="6" fillId="0" borderId="0" xfId="0" applyNumberFormat="1" applyFont="1"/>
    <xf numFmtId="0" fontId="6" fillId="0" borderId="0" xfId="0" applyFont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/>
    <xf numFmtId="0" fontId="14" fillId="0" borderId="1" xfId="0" applyFont="1" applyBorder="1" applyAlignment="1">
      <alignment wrapText="1"/>
    </xf>
    <xf numFmtId="3" fontId="2" fillId="0" borderId="4" xfId="0" applyNumberFormat="1" applyFont="1" applyBorder="1"/>
    <xf numFmtId="49" fontId="14" fillId="0" borderId="1" xfId="0" applyNumberFormat="1" applyFont="1" applyBorder="1" applyAlignment="1">
      <alignment horizontal="left" wrapText="1"/>
    </xf>
    <xf numFmtId="3" fontId="2" fillId="0" borderId="2" xfId="0" applyNumberFormat="1" applyFont="1" applyBorder="1"/>
    <xf numFmtId="0" fontId="6" fillId="0" borderId="1" xfId="0" applyFont="1" applyBorder="1" applyAlignment="1">
      <alignment wrapText="1"/>
    </xf>
    <xf numFmtId="3" fontId="6" fillId="0" borderId="1" xfId="0" applyNumberFormat="1" applyFont="1" applyBorder="1"/>
    <xf numFmtId="0" fontId="6" fillId="0" borderId="0" xfId="0" applyFont="1"/>
    <xf numFmtId="0" fontId="14" fillId="0" borderId="0" xfId="0" applyFont="1" applyAlignment="1">
      <alignment wrapText="1"/>
    </xf>
    <xf numFmtId="0" fontId="21" fillId="0" borderId="0" xfId="0" applyFont="1" applyAlignment="1">
      <alignment wrapText="1"/>
    </xf>
    <xf numFmtId="49" fontId="2" fillId="0" borderId="0" xfId="0" applyNumberFormat="1" applyFont="1" applyFill="1" applyAlignment="1">
      <alignment horizontal="left"/>
    </xf>
    <xf numFmtId="0" fontId="2" fillId="0" borderId="0" xfId="0" applyFont="1" applyFill="1"/>
    <xf numFmtId="3" fontId="2" fillId="0" borderId="0" xfId="0" applyNumberFormat="1" applyFont="1" applyFill="1"/>
    <xf numFmtId="3" fontId="7" fillId="0" borderId="0" xfId="0" applyNumberFormat="1" applyFont="1" applyFill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5" fillId="0" borderId="0" xfId="0" applyFont="1" applyFill="1"/>
    <xf numFmtId="49" fontId="1" fillId="0" borderId="0" xfId="0" applyNumberFormat="1" applyFont="1" applyFill="1" applyAlignment="1">
      <alignment horizontal="left"/>
    </xf>
    <xf numFmtId="3" fontId="16" fillId="0" borderId="1" xfId="0" applyNumberFormat="1" applyFont="1" applyFill="1" applyBorder="1" applyAlignment="1">
      <alignment horizontal="center" wrapText="1"/>
    </xf>
    <xf numFmtId="3" fontId="16" fillId="0" borderId="0" xfId="0" applyNumberFormat="1" applyFont="1" applyFill="1" applyAlignment="1">
      <alignment horizontal="center" wrapText="1"/>
    </xf>
    <xf numFmtId="3" fontId="1" fillId="0" borderId="0" xfId="0" applyNumberFormat="1" applyFont="1" applyFill="1"/>
    <xf numFmtId="49" fontId="5" fillId="0" borderId="0" xfId="0" applyNumberFormat="1" applyFont="1" applyFill="1" applyAlignment="1">
      <alignment horizontal="left"/>
    </xf>
    <xf numFmtId="49" fontId="2" fillId="0" borderId="1" xfId="0" applyNumberFormat="1" applyFont="1" applyFill="1" applyBorder="1" applyAlignment="1">
      <alignment horizontal="left"/>
    </xf>
    <xf numFmtId="0" fontId="2" fillId="0" borderId="1" xfId="0" applyFont="1" applyFill="1" applyBorder="1"/>
    <xf numFmtId="3" fontId="2" fillId="0" borderId="1" xfId="0" applyNumberFormat="1" applyFont="1" applyFill="1" applyBorder="1"/>
    <xf numFmtId="49" fontId="7" fillId="0" borderId="1" xfId="0" applyNumberFormat="1" applyFont="1" applyFill="1" applyBorder="1" applyAlignment="1">
      <alignment horizontal="left"/>
    </xf>
    <xf numFmtId="0" fontId="7" fillId="0" borderId="1" xfId="0" applyFont="1" applyFill="1" applyBorder="1"/>
    <xf numFmtId="3" fontId="7" fillId="0" borderId="1" xfId="0" applyNumberFormat="1" applyFont="1" applyFill="1" applyBorder="1"/>
    <xf numFmtId="49" fontId="7" fillId="0" borderId="0" xfId="0" applyNumberFormat="1" applyFont="1" applyFill="1" applyAlignment="1">
      <alignment horizontal="left"/>
    </xf>
    <xf numFmtId="0" fontId="7" fillId="0" borderId="0" xfId="0" applyFont="1" applyFill="1"/>
    <xf numFmtId="49" fontId="18" fillId="0" borderId="0" xfId="0" applyNumberFormat="1" applyFont="1" applyFill="1" applyAlignment="1">
      <alignment horizontal="left"/>
    </xf>
    <xf numFmtId="0" fontId="18" fillId="0" borderId="0" xfId="0" applyFont="1" applyFill="1" applyAlignment="1">
      <alignment horizontal="left" wrapText="1"/>
    </xf>
    <xf numFmtId="3" fontId="18" fillId="0" borderId="0" xfId="0" applyNumberFormat="1" applyFont="1" applyFill="1" applyAlignment="1">
      <alignment horizontal="right"/>
    </xf>
    <xf numFmtId="0" fontId="18" fillId="0" borderId="0" xfId="0" applyFont="1" applyFill="1"/>
    <xf numFmtId="49" fontId="3" fillId="0" borderId="1" xfId="0" applyNumberFormat="1" applyFont="1" applyFill="1" applyBorder="1" applyAlignment="1">
      <alignment horizontal="left"/>
    </xf>
    <xf numFmtId="49" fontId="5" fillId="0" borderId="1" xfId="0" applyNumberFormat="1" applyFont="1" applyFill="1" applyBorder="1" applyAlignment="1">
      <alignment horizontal="left"/>
    </xf>
    <xf numFmtId="0" fontId="5" fillId="0" borderId="1" xfId="0" applyFont="1" applyFill="1" applyBorder="1"/>
    <xf numFmtId="3" fontId="5" fillId="0" borderId="1" xfId="0" applyNumberFormat="1" applyFont="1" applyFill="1" applyBorder="1"/>
    <xf numFmtId="3" fontId="5" fillId="0" borderId="0" xfId="0" applyNumberFormat="1" applyFont="1" applyFill="1"/>
    <xf numFmtId="3" fontId="2" fillId="0" borderId="1" xfId="0" applyNumberFormat="1" applyFont="1" applyFill="1" applyBorder="1" applyAlignment="1">
      <alignment wrapText="1"/>
    </xf>
    <xf numFmtId="49" fontId="12" fillId="0" borderId="0" xfId="0" applyNumberFormat="1" applyFont="1" applyFill="1" applyAlignment="1">
      <alignment horizontal="left"/>
    </xf>
    <xf numFmtId="0" fontId="12" fillId="0" borderId="0" xfId="0" applyFont="1" applyFill="1"/>
    <xf numFmtId="3" fontId="12" fillId="0" borderId="0" xfId="0" applyNumberFormat="1" applyFont="1" applyFill="1"/>
    <xf numFmtId="49" fontId="8" fillId="0" borderId="1" xfId="0" applyNumberFormat="1" applyFont="1" applyFill="1" applyBorder="1" applyAlignment="1">
      <alignment horizontal="left"/>
    </xf>
    <xf numFmtId="0" fontId="8" fillId="0" borderId="1" xfId="0" applyFont="1" applyFill="1" applyBorder="1" applyAlignment="1">
      <alignment horizontal="left" wrapText="1"/>
    </xf>
    <xf numFmtId="16" fontId="2" fillId="0" borderId="1" xfId="0" applyNumberFormat="1" applyFont="1" applyFill="1" applyBorder="1"/>
    <xf numFmtId="0" fontId="2" fillId="0" borderId="1" xfId="0" applyFont="1" applyFill="1" applyBorder="1" applyAlignment="1">
      <alignment wrapText="1"/>
    </xf>
    <xf numFmtId="3" fontId="3" fillId="0" borderId="0" xfId="0" applyNumberFormat="1" applyFont="1" applyFill="1"/>
    <xf numFmtId="3" fontId="2" fillId="0" borderId="0" xfId="0" applyNumberFormat="1" applyFont="1" applyFill="1" applyAlignment="1">
      <alignment wrapText="1"/>
    </xf>
    <xf numFmtId="3" fontId="3" fillId="0" borderId="1" xfId="0" applyNumberFormat="1" applyFont="1" applyFill="1" applyBorder="1"/>
    <xf numFmtId="3" fontId="5" fillId="0" borderId="2" xfId="0" applyNumberFormat="1" applyFont="1" applyFill="1" applyBorder="1"/>
    <xf numFmtId="49" fontId="4" fillId="0" borderId="0" xfId="0" applyNumberFormat="1" applyFont="1" applyFill="1" applyAlignment="1">
      <alignment horizontal="left"/>
    </xf>
    <xf numFmtId="0" fontId="3" fillId="0" borderId="1" xfId="0" applyFont="1" applyFill="1" applyBorder="1"/>
    <xf numFmtId="0" fontId="3" fillId="0" borderId="0" xfId="0" applyFont="1" applyFill="1"/>
    <xf numFmtId="3" fontId="19" fillId="0" borderId="0" xfId="0" applyNumberFormat="1" applyFont="1" applyFill="1"/>
    <xf numFmtId="3" fontId="20" fillId="0" borderId="0" xfId="0" applyNumberFormat="1" applyFont="1" applyFill="1"/>
    <xf numFmtId="3" fontId="4" fillId="0" borderId="0" xfId="0" applyNumberFormat="1" applyFont="1" applyFill="1"/>
    <xf numFmtId="0" fontId="15" fillId="0" borderId="0" xfId="0" applyFont="1" applyFill="1"/>
    <xf numFmtId="49" fontId="15" fillId="0" borderId="1" xfId="0" applyNumberFormat="1" applyFont="1" applyFill="1" applyBorder="1" applyAlignment="1">
      <alignment horizontal="left"/>
    </xf>
    <xf numFmtId="0" fontId="15" fillId="0" borderId="1" xfId="0" applyFont="1" applyFill="1" applyBorder="1"/>
    <xf numFmtId="3" fontId="15" fillId="0" borderId="1" xfId="0" applyNumberFormat="1" applyFont="1" applyFill="1" applyBorder="1"/>
    <xf numFmtId="49" fontId="12" fillId="0" borderId="1" xfId="0" applyNumberFormat="1" applyFont="1" applyFill="1" applyBorder="1" applyAlignment="1">
      <alignment horizontal="left"/>
    </xf>
    <xf numFmtId="0" fontId="12" fillId="0" borderId="1" xfId="0" applyFont="1" applyFill="1" applyBorder="1"/>
    <xf numFmtId="3" fontId="12" fillId="0" borderId="1" xfId="0" applyNumberFormat="1" applyFont="1" applyFill="1" applyBorder="1"/>
    <xf numFmtId="3" fontId="2" fillId="0" borderId="3" xfId="0" applyNumberFormat="1" applyFont="1" applyFill="1" applyBorder="1"/>
    <xf numFmtId="3" fontId="5" fillId="0" borderId="3" xfId="0" applyNumberFormat="1" applyFont="1" applyFill="1" applyBorder="1"/>
    <xf numFmtId="49" fontId="17" fillId="0" borderId="0" xfId="0" applyNumberFormat="1" applyFont="1" applyFill="1" applyAlignment="1">
      <alignment horizontal="left"/>
    </xf>
    <xf numFmtId="0" fontId="17" fillId="0" borderId="0" xfId="0" applyFont="1" applyFill="1"/>
    <xf numFmtId="3" fontId="17" fillId="0" borderId="0" xfId="0" applyNumberFormat="1" applyFont="1" applyFill="1"/>
    <xf numFmtId="3" fontId="15" fillId="0" borderId="0" xfId="0" applyNumberFormat="1" applyFont="1" applyFill="1"/>
    <xf numFmtId="0" fontId="7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left"/>
    </xf>
    <xf numFmtId="49" fontId="9" fillId="0" borderId="1" xfId="0" applyNumberFormat="1" applyFont="1" applyFill="1" applyBorder="1" applyAlignment="1">
      <alignment horizontal="left"/>
    </xf>
    <xf numFmtId="0" fontId="9" fillId="0" borderId="1" xfId="0" applyFont="1" applyFill="1" applyBorder="1"/>
    <xf numFmtId="3" fontId="9" fillId="0" borderId="1" xfId="0" applyNumberFormat="1" applyFont="1" applyFill="1" applyBorder="1"/>
    <xf numFmtId="3" fontId="9" fillId="0" borderId="0" xfId="0" applyNumberFormat="1" applyFont="1" applyFill="1"/>
    <xf numFmtId="0" fontId="10" fillId="0" borderId="0" xfId="0" applyFont="1" applyFill="1"/>
    <xf numFmtId="3" fontId="3" fillId="0" borderId="0" xfId="0" applyNumberFormat="1" applyFont="1" applyFill="1" applyBorder="1"/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microsoft.com/office/2017/10/relationships/person" Target="persons/person1.xml"/><Relationship Id="rId5" Type="http://schemas.openxmlformats.org/officeDocument/2006/relationships/styles" Target="styles.xml"/><Relationship Id="rId10" Type="http://schemas.microsoft.com/office/2017/10/relationships/person" Target="persons/person0.xml"/><Relationship Id="rId4" Type="http://schemas.openxmlformats.org/officeDocument/2006/relationships/theme" Target="theme/theme1.xml"/><Relationship Id="rId9" Type="http://schemas.microsoft.com/office/2017/10/relationships/person" Target="persons/person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>
    <pageSetUpPr fitToPage="1"/>
  </sheetPr>
  <dimension ref="A1:Q56"/>
  <sheetViews>
    <sheetView tabSelected="1" topLeftCell="A19" zoomScaleNormal="100" workbookViewId="0">
      <selection activeCell="K5" sqref="K5"/>
    </sheetView>
  </sheetViews>
  <sheetFormatPr defaultColWidth="9.140625" defaultRowHeight="11.25" x14ac:dyDescent="0.2"/>
  <cols>
    <col min="1" max="1" width="35.5703125" style="37" customWidth="1"/>
    <col min="2" max="11" width="12.5703125" style="3" customWidth="1"/>
    <col min="12" max="16384" width="9.140625" style="3"/>
  </cols>
  <sheetData>
    <row r="1" spans="1:11" ht="12.6" customHeight="1" x14ac:dyDescent="0.2">
      <c r="A1" s="112" t="s">
        <v>111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</row>
    <row r="2" spans="1:11" ht="12.6" customHeight="1" x14ac:dyDescent="0.2">
      <c r="A2" s="112" t="s">
        <v>667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</row>
    <row r="3" spans="1:11" ht="12.6" customHeight="1" x14ac:dyDescent="0.2">
      <c r="A3" s="27"/>
      <c r="B3" s="27"/>
      <c r="C3" s="27"/>
      <c r="D3" s="27"/>
      <c r="E3" s="27"/>
      <c r="F3" s="27"/>
      <c r="G3" s="27"/>
      <c r="H3" s="27"/>
      <c r="I3" s="27"/>
      <c r="J3" s="113" t="s">
        <v>549</v>
      </c>
      <c r="K3" s="113"/>
    </row>
    <row r="4" spans="1:11" x14ac:dyDescent="0.2">
      <c r="A4" s="28"/>
      <c r="B4" s="109" t="s">
        <v>401</v>
      </c>
      <c r="C4" s="109"/>
      <c r="D4" s="109"/>
      <c r="E4" s="109"/>
      <c r="F4" s="110"/>
      <c r="G4" s="111" t="s">
        <v>402</v>
      </c>
      <c r="H4" s="109"/>
      <c r="I4" s="109"/>
      <c r="J4" s="109"/>
      <c r="K4" s="109"/>
    </row>
    <row r="5" spans="1:11" s="29" customFormat="1" ht="36" customHeight="1" x14ac:dyDescent="0.2">
      <c r="A5" s="28" t="s">
        <v>7</v>
      </c>
      <c r="B5" s="12" t="s">
        <v>554</v>
      </c>
      <c r="C5" s="12" t="s">
        <v>555</v>
      </c>
      <c r="D5" s="12" t="s">
        <v>556</v>
      </c>
      <c r="E5" s="12" t="s">
        <v>557</v>
      </c>
      <c r="F5" s="12" t="s">
        <v>650</v>
      </c>
      <c r="G5" s="12" t="s">
        <v>554</v>
      </c>
      <c r="H5" s="12" t="s">
        <v>555</v>
      </c>
      <c r="I5" s="12" t="s">
        <v>556</v>
      </c>
      <c r="J5" s="12" t="s">
        <v>557</v>
      </c>
      <c r="K5" s="12" t="s">
        <v>650</v>
      </c>
    </row>
    <row r="6" spans="1:11" ht="11.45" customHeight="1" x14ac:dyDescent="0.2">
      <c r="A6" s="30" t="s">
        <v>182</v>
      </c>
      <c r="B6" s="2">
        <f>(Önkormányzat!D23)</f>
        <v>4264000</v>
      </c>
      <c r="C6" s="2">
        <f>(Önkormányzat!E23)</f>
        <v>8478819</v>
      </c>
      <c r="D6" s="2">
        <f>(Önkormányzat!F23)</f>
        <v>12742819</v>
      </c>
      <c r="E6" s="2">
        <f>(Önkormányzat!G23)</f>
        <v>20475256</v>
      </c>
      <c r="F6" s="2">
        <f>(Önkormányzat!H23)</f>
        <v>7985268</v>
      </c>
      <c r="G6" s="2"/>
      <c r="H6" s="2"/>
      <c r="I6" s="2"/>
      <c r="J6" s="2"/>
      <c r="K6" s="2"/>
    </row>
    <row r="7" spans="1:11" ht="11.45" customHeight="1" x14ac:dyDescent="0.2">
      <c r="A7" s="30" t="s">
        <v>410</v>
      </c>
      <c r="B7" s="2">
        <f>(Önkormányzat!D31)</f>
        <v>19651000</v>
      </c>
      <c r="C7" s="2">
        <f>(Önkormányzat!E31)</f>
        <v>0</v>
      </c>
      <c r="D7" s="2">
        <f>(Önkormányzat!F31)</f>
        <v>19651000</v>
      </c>
      <c r="E7" s="2">
        <f>(Önkormányzat!G31)</f>
        <v>19650380</v>
      </c>
      <c r="F7" s="2">
        <f>(Önkormányzat!H31)</f>
        <v>0</v>
      </c>
      <c r="G7" s="2">
        <f>(Önkormányzat!D38)</f>
        <v>8043000</v>
      </c>
      <c r="H7" s="2">
        <f>(Önkormányzat!E38)</f>
        <v>0</v>
      </c>
      <c r="I7" s="2">
        <f>(Önkormányzat!F38)</f>
        <v>8043000</v>
      </c>
      <c r="J7" s="2">
        <f>(Önkormányzat!G38)</f>
        <v>8042734</v>
      </c>
      <c r="K7" s="2">
        <f>(Önkormányzat!H38)</f>
        <v>0</v>
      </c>
    </row>
    <row r="8" spans="1:11" x14ac:dyDescent="0.2">
      <c r="A8" s="30" t="s">
        <v>98</v>
      </c>
      <c r="B8" s="2">
        <f>SUM(Önkormányzat!D77+Önkormányzat!D85)</f>
        <v>19824000</v>
      </c>
      <c r="C8" s="2">
        <f>SUM(Önkormányzat!E77+Önkormányzat!E85)</f>
        <v>508046</v>
      </c>
      <c r="D8" s="2">
        <f>SUM(Önkormányzat!F77+Önkormányzat!F85)</f>
        <v>20332046</v>
      </c>
      <c r="E8" s="2">
        <f>SUM(Önkormányzat!G77+Önkormányzat!G85)</f>
        <v>19471920</v>
      </c>
      <c r="F8" s="2">
        <f>SUM(Önkormányzat!H77+Önkormányzat!H85)</f>
        <v>21910500</v>
      </c>
      <c r="G8" s="31">
        <f>Önkormányzat!D125</f>
        <v>2276000</v>
      </c>
      <c r="H8" s="31">
        <f>Önkormányzat!E125</f>
        <v>0</v>
      </c>
      <c r="I8" s="31">
        <f>Önkormányzat!F125</f>
        <v>2276000</v>
      </c>
      <c r="J8" s="31">
        <f>Önkormányzat!G125</f>
        <v>2276000</v>
      </c>
      <c r="K8" s="31">
        <f>Önkormányzat!H125</f>
        <v>1740000</v>
      </c>
    </row>
    <row r="9" spans="1:11" ht="11.45" customHeight="1" x14ac:dyDescent="0.2">
      <c r="A9" s="30" t="s">
        <v>450</v>
      </c>
      <c r="B9" s="2">
        <f>(Önkormányzat!D118)</f>
        <v>1886000</v>
      </c>
      <c r="C9" s="2">
        <f>(Önkormányzat!E118)</f>
        <v>0</v>
      </c>
      <c r="D9" s="2">
        <f>(Önkormányzat!F118)</f>
        <v>1886000</v>
      </c>
      <c r="E9" s="2">
        <f>(Önkormányzat!G118)</f>
        <v>1239999</v>
      </c>
      <c r="F9" s="2">
        <f>(Önkormányzat!H118)</f>
        <v>0</v>
      </c>
      <c r="G9" s="2"/>
      <c r="H9" s="2"/>
      <c r="I9" s="2"/>
      <c r="J9" s="2"/>
      <c r="K9" s="2"/>
    </row>
    <row r="10" spans="1:11" ht="14.25" customHeight="1" x14ac:dyDescent="0.2">
      <c r="A10" s="30" t="s">
        <v>99</v>
      </c>
      <c r="B10" s="2">
        <f>(Önkormányzat!D137)</f>
        <v>25638000</v>
      </c>
      <c r="C10" s="2">
        <f>(Önkormányzat!E137)</f>
        <v>431940</v>
      </c>
      <c r="D10" s="2">
        <f>(Önkormányzat!F137)</f>
        <v>26069940</v>
      </c>
      <c r="E10" s="2">
        <f>(Önkormányzat!G137)</f>
        <v>26069722</v>
      </c>
      <c r="F10" s="2">
        <f>(Önkormányzat!H137)</f>
        <v>35749167</v>
      </c>
      <c r="G10" s="2"/>
      <c r="H10" s="2"/>
      <c r="I10" s="2"/>
      <c r="J10" s="2"/>
      <c r="K10" s="2"/>
    </row>
    <row r="11" spans="1:11" ht="13.5" customHeight="1" x14ac:dyDescent="0.2">
      <c r="A11" s="30" t="s">
        <v>199</v>
      </c>
      <c r="B11" s="2">
        <f>(Önkormányzat!D148)</f>
        <v>318000</v>
      </c>
      <c r="C11" s="2">
        <f>(Önkormányzat!E148)</f>
        <v>0</v>
      </c>
      <c r="D11" s="2">
        <f>(Önkormányzat!F148)</f>
        <v>318000</v>
      </c>
      <c r="E11" s="2">
        <f>(Önkormányzat!G148)</f>
        <v>0</v>
      </c>
      <c r="F11" s="2">
        <f>(Önkormányzat!H148)</f>
        <v>203200</v>
      </c>
      <c r="G11" s="2"/>
      <c r="H11" s="2"/>
      <c r="I11" s="2"/>
      <c r="J11" s="2"/>
      <c r="K11" s="2"/>
    </row>
    <row r="12" spans="1:11" ht="13.5" customHeight="1" x14ac:dyDescent="0.2">
      <c r="A12" s="30" t="s">
        <v>466</v>
      </c>
      <c r="B12" s="2">
        <f>Önkormányzat!D93</f>
        <v>0</v>
      </c>
      <c r="C12" s="2">
        <f>Önkormányzat!E93</f>
        <v>0</v>
      </c>
      <c r="D12" s="2">
        <f>Önkormányzat!F93</f>
        <v>0</v>
      </c>
      <c r="E12" s="2">
        <f>Önkormányzat!G93</f>
        <v>0</v>
      </c>
      <c r="F12" s="2">
        <f>Önkormányzat!H93</f>
        <v>0</v>
      </c>
      <c r="G12" s="31">
        <f>Önkormányzat!D101</f>
        <v>0</v>
      </c>
      <c r="H12" s="31">
        <f>Önkormányzat!E101</f>
        <v>0</v>
      </c>
      <c r="I12" s="31">
        <f>Önkormányzat!F101</f>
        <v>0</v>
      </c>
      <c r="J12" s="31">
        <f>Önkormányzat!G101</f>
        <v>0</v>
      </c>
      <c r="K12" s="31">
        <f>Önkormányzat!H101</f>
        <v>0</v>
      </c>
    </row>
    <row r="13" spans="1:11" ht="19.5" customHeight="1" x14ac:dyDescent="0.2">
      <c r="A13" s="32" t="s">
        <v>389</v>
      </c>
      <c r="B13" s="2">
        <f>(Önkormányzat!D166)</f>
        <v>6566000</v>
      </c>
      <c r="C13" s="2">
        <f>(Önkormányzat!E166)</f>
        <v>0</v>
      </c>
      <c r="D13" s="2">
        <f>(Önkormányzat!F166)</f>
        <v>6566000</v>
      </c>
      <c r="E13" s="2">
        <f>(Önkormányzat!G166)</f>
        <v>0</v>
      </c>
      <c r="F13" s="2">
        <f>(Önkormányzat!H166)</f>
        <v>6566000</v>
      </c>
      <c r="G13" s="2">
        <f>(Önkormányzat!D155)</f>
        <v>7064000</v>
      </c>
      <c r="H13" s="2">
        <f>(Önkormányzat!E155)</f>
        <v>0</v>
      </c>
      <c r="I13" s="2">
        <f>(Önkormányzat!F155)</f>
        <v>7064000</v>
      </c>
      <c r="J13" s="2">
        <f>(Önkormányzat!G155)</f>
        <v>0</v>
      </c>
      <c r="K13" s="2">
        <f>(Önkormányzat!H155)</f>
        <v>7064000</v>
      </c>
    </row>
    <row r="14" spans="1:11" ht="19.5" customHeight="1" x14ac:dyDescent="0.2">
      <c r="A14" s="32" t="s">
        <v>595</v>
      </c>
      <c r="B14" s="2">
        <f>Önkormányzat!D183</f>
        <v>0</v>
      </c>
      <c r="C14" s="2">
        <f>Önkormányzat!E183</f>
        <v>29324733</v>
      </c>
      <c r="D14" s="2">
        <f>Önkormányzat!F183</f>
        <v>29324733</v>
      </c>
      <c r="E14" s="2">
        <f>Önkormányzat!G183</f>
        <v>29350133</v>
      </c>
      <c r="F14" s="2">
        <f>Önkormányzat!H183</f>
        <v>0</v>
      </c>
      <c r="G14" s="2">
        <f>Önkormányzat!D173</f>
        <v>0</v>
      </c>
      <c r="H14" s="2">
        <f>Önkormányzat!E173</f>
        <v>29324733</v>
      </c>
      <c r="I14" s="2">
        <f>Önkormányzat!F173</f>
        <v>29324733</v>
      </c>
      <c r="J14" s="2">
        <f>Önkormányzat!G173</f>
        <v>29324733</v>
      </c>
      <c r="K14" s="2">
        <f>Önkormányzat!H173</f>
        <v>0</v>
      </c>
    </row>
    <row r="15" spans="1:11" ht="19.5" customHeight="1" x14ac:dyDescent="0.2">
      <c r="A15" s="32" t="s">
        <v>585</v>
      </c>
      <c r="B15" s="2">
        <f>Önkormányzat!D190</f>
        <v>0</v>
      </c>
      <c r="C15" s="2">
        <f>Önkormányzat!E190</f>
        <v>0</v>
      </c>
      <c r="D15" s="2">
        <f>Önkormányzat!F190</f>
        <v>0</v>
      </c>
      <c r="E15" s="2">
        <f>Önkormányzat!G190</f>
        <v>23000</v>
      </c>
      <c r="F15" s="2">
        <f>Önkormányzat!H190</f>
        <v>0</v>
      </c>
      <c r="G15" s="2"/>
      <c r="H15" s="2"/>
      <c r="I15" s="2"/>
      <c r="J15" s="2"/>
      <c r="K15" s="2"/>
    </row>
    <row r="16" spans="1:11" ht="19.5" customHeight="1" x14ac:dyDescent="0.2">
      <c r="A16" s="32" t="s">
        <v>586</v>
      </c>
      <c r="B16" s="2"/>
      <c r="C16" s="2"/>
      <c r="D16" s="2"/>
      <c r="E16" s="2"/>
      <c r="F16" s="2"/>
      <c r="G16" s="2">
        <f>Önkormányzat!D197</f>
        <v>0</v>
      </c>
      <c r="H16" s="2">
        <f>Önkormányzat!E197</f>
        <v>0</v>
      </c>
      <c r="I16" s="2">
        <f>Önkormányzat!F197</f>
        <v>0</v>
      </c>
      <c r="J16" s="2">
        <f>Önkormányzat!G197</f>
        <v>846958</v>
      </c>
      <c r="K16" s="2">
        <f>Önkormányzat!H197</f>
        <v>0</v>
      </c>
    </row>
    <row r="17" spans="1:11" ht="11.45" customHeight="1" x14ac:dyDescent="0.2">
      <c r="A17" s="30" t="s">
        <v>286</v>
      </c>
      <c r="B17" s="2">
        <f>(Önkormányzat!D497)</f>
        <v>127000</v>
      </c>
      <c r="C17" s="2">
        <f>(Önkormányzat!E497)</f>
        <v>0</v>
      </c>
      <c r="D17" s="2">
        <f>(Önkormányzat!F497)</f>
        <v>127000</v>
      </c>
      <c r="E17" s="2">
        <f>(Önkormányzat!G497)</f>
        <v>0</v>
      </c>
      <c r="F17" s="2">
        <f>(Önkormányzat!H497)</f>
        <v>127000</v>
      </c>
      <c r="G17" s="2"/>
      <c r="H17" s="2"/>
      <c r="I17" s="2"/>
      <c r="J17" s="2"/>
      <c r="K17" s="2"/>
    </row>
    <row r="18" spans="1:11" ht="11.45" customHeight="1" x14ac:dyDescent="0.2">
      <c r="A18" s="30" t="s">
        <v>8</v>
      </c>
      <c r="B18" s="2">
        <f>(Önkormányzat!D507)</f>
        <v>5842000</v>
      </c>
      <c r="C18" s="2">
        <f>(Önkormányzat!E507)</f>
        <v>0</v>
      </c>
      <c r="D18" s="2">
        <f>(Önkormányzat!F507)</f>
        <v>5842000</v>
      </c>
      <c r="E18" s="2">
        <f>(Önkormányzat!G507)</f>
        <v>6231463</v>
      </c>
      <c r="F18" s="2">
        <f>(Önkormányzat!H507)</f>
        <v>7570000</v>
      </c>
      <c r="G18" s="2"/>
      <c r="H18" s="2"/>
      <c r="I18" s="2"/>
      <c r="J18" s="2"/>
      <c r="K18" s="2"/>
    </row>
    <row r="19" spans="1:11" ht="11.45" customHeight="1" x14ac:dyDescent="0.2">
      <c r="A19" s="30" t="s">
        <v>341</v>
      </c>
      <c r="B19" s="2"/>
      <c r="C19" s="2"/>
      <c r="D19" s="2"/>
      <c r="E19" s="2"/>
      <c r="F19" s="2"/>
      <c r="G19" s="2">
        <f>(Önkormányzat!D521)</f>
        <v>111400000</v>
      </c>
      <c r="H19" s="2">
        <f>(Önkormányzat!E521)</f>
        <v>0</v>
      </c>
      <c r="I19" s="2">
        <f>(Önkormányzat!F521)</f>
        <v>111400000</v>
      </c>
      <c r="J19" s="2">
        <f>(Önkormányzat!G521)</f>
        <v>139950539</v>
      </c>
      <c r="K19" s="2">
        <f>(Önkormányzat!H521)</f>
        <v>169000000</v>
      </c>
    </row>
    <row r="20" spans="1:11" ht="14.25" customHeight="1" x14ac:dyDescent="0.2">
      <c r="A20" s="30" t="s">
        <v>0</v>
      </c>
      <c r="B20" s="2">
        <f>(Önkormányzat!D315)</f>
        <v>123714000</v>
      </c>
      <c r="C20" s="2">
        <f>(Önkormányzat!E315)</f>
        <v>14252100</v>
      </c>
      <c r="D20" s="2">
        <f>(Önkormányzat!F315)</f>
        <v>137966100</v>
      </c>
      <c r="E20" s="2">
        <f>(Önkormányzat!G315)</f>
        <v>131376851</v>
      </c>
      <c r="F20" s="2">
        <f>(Önkormányzat!H315)</f>
        <v>138265000</v>
      </c>
      <c r="G20" s="2">
        <f>(Önkormányzat!D218)</f>
        <v>218350099</v>
      </c>
      <c r="H20" s="2">
        <f>(Önkormányzat!E218)</f>
        <v>1168400</v>
      </c>
      <c r="I20" s="2">
        <f>(Önkormányzat!F218)</f>
        <v>219518499</v>
      </c>
      <c r="J20" s="2">
        <f>(Önkormányzat!G218)</f>
        <v>222330580</v>
      </c>
      <c r="K20" s="2">
        <f>(Önkormányzat!H218)</f>
        <v>100906917</v>
      </c>
    </row>
    <row r="21" spans="1:11" ht="14.25" customHeight="1" x14ac:dyDescent="0.2">
      <c r="A21" s="30" t="s">
        <v>666</v>
      </c>
      <c r="B21" s="2">
        <f>Önkormányzat!D335</f>
        <v>0</v>
      </c>
      <c r="C21" s="2">
        <f>Önkormányzat!E335</f>
        <v>0</v>
      </c>
      <c r="D21" s="2">
        <f>Önkormányzat!F335</f>
        <v>0</v>
      </c>
      <c r="E21" s="2">
        <f>Önkormányzat!G335</f>
        <v>0</v>
      </c>
      <c r="F21" s="2">
        <f>Önkormányzat!H335</f>
        <v>114549533</v>
      </c>
      <c r="G21" s="33">
        <f>Önkormányzat!D322</f>
        <v>0</v>
      </c>
      <c r="H21" s="33">
        <f>Önkormányzat!E322</f>
        <v>0</v>
      </c>
      <c r="I21" s="33">
        <f>Önkormányzat!F322</f>
        <v>0</v>
      </c>
      <c r="J21" s="33">
        <f>Önkormányzat!G322</f>
        <v>0</v>
      </c>
      <c r="K21" s="33">
        <f>Önkormányzat!H322</f>
        <v>114549533</v>
      </c>
    </row>
    <row r="22" spans="1:11" ht="14.25" customHeight="1" x14ac:dyDescent="0.2">
      <c r="A22" s="39" t="s">
        <v>673</v>
      </c>
      <c r="B22" s="2">
        <f>Önkormányzat!D355</f>
        <v>0</v>
      </c>
      <c r="C22" s="2">
        <f>Önkormányzat!E355</f>
        <v>0</v>
      </c>
      <c r="D22" s="2">
        <f>Önkormányzat!F355</f>
        <v>0</v>
      </c>
      <c r="E22" s="2">
        <f>Önkormányzat!G355</f>
        <v>0</v>
      </c>
      <c r="F22" s="2">
        <f>Önkormányzat!H355</f>
        <v>76932713</v>
      </c>
      <c r="G22" s="33">
        <f>Önkormányzat!D342</f>
        <v>0</v>
      </c>
      <c r="H22" s="33">
        <f>Önkormányzat!E342</f>
        <v>0</v>
      </c>
      <c r="I22" s="33">
        <f>Önkormányzat!F342</f>
        <v>0</v>
      </c>
      <c r="J22" s="33">
        <f>Önkormányzat!G342</f>
        <v>0</v>
      </c>
      <c r="K22" s="33">
        <f>Önkormányzat!H342</f>
        <v>72349748</v>
      </c>
    </row>
    <row r="23" spans="1:11" ht="13.5" customHeight="1" x14ac:dyDescent="0.2">
      <c r="A23" s="30" t="s">
        <v>440</v>
      </c>
      <c r="B23" s="2">
        <f>(Önkormányzat!D368)</f>
        <v>27912000</v>
      </c>
      <c r="C23" s="2">
        <f>(Önkormányzat!E368)</f>
        <v>5554</v>
      </c>
      <c r="D23" s="2">
        <f>(Önkormányzat!F368)</f>
        <v>27917554</v>
      </c>
      <c r="E23" s="2">
        <f>(Önkormányzat!G368)</f>
        <v>28182385</v>
      </c>
      <c r="F23" s="2">
        <f>(Önkormányzat!H368)</f>
        <v>0</v>
      </c>
      <c r="G23" s="31"/>
      <c r="H23" s="31"/>
      <c r="I23" s="31"/>
      <c r="J23" s="31"/>
      <c r="K23" s="31"/>
    </row>
    <row r="24" spans="1:11" ht="13.5" customHeight="1" x14ac:dyDescent="0.2">
      <c r="A24" s="30" t="s">
        <v>479</v>
      </c>
      <c r="B24" s="2">
        <f>Önkormányzat!D382</f>
        <v>33807000</v>
      </c>
      <c r="C24" s="2">
        <f>Önkormányzat!E382</f>
        <v>0</v>
      </c>
      <c r="D24" s="2">
        <f>Önkormányzat!F382</f>
        <v>33807000</v>
      </c>
      <c r="E24" s="2">
        <f>Önkormányzat!G382</f>
        <v>33941443</v>
      </c>
      <c r="F24" s="2">
        <f>Önkormányzat!H382</f>
        <v>0</v>
      </c>
      <c r="G24" s="33"/>
      <c r="H24" s="33"/>
      <c r="I24" s="33"/>
      <c r="J24" s="33"/>
      <c r="K24" s="33"/>
    </row>
    <row r="25" spans="1:11" ht="13.5" customHeight="1" x14ac:dyDescent="0.2">
      <c r="A25" s="30" t="s">
        <v>485</v>
      </c>
      <c r="B25" s="2">
        <f>Önkormányzat!D395</f>
        <v>4970000</v>
      </c>
      <c r="C25" s="2">
        <f>Önkormányzat!E395</f>
        <v>0</v>
      </c>
      <c r="D25" s="2">
        <f>Önkormányzat!F395</f>
        <v>4970000</v>
      </c>
      <c r="E25" s="2">
        <f>Önkormányzat!G395</f>
        <v>5099998</v>
      </c>
      <c r="F25" s="2">
        <f>Önkormányzat!H395</f>
        <v>0</v>
      </c>
      <c r="G25" s="33"/>
      <c r="H25" s="33"/>
      <c r="I25" s="33"/>
      <c r="J25" s="33"/>
      <c r="K25" s="33"/>
    </row>
    <row r="26" spans="1:11" ht="19.5" x14ac:dyDescent="0.2">
      <c r="A26" s="30" t="s">
        <v>520</v>
      </c>
      <c r="B26" s="2">
        <f>Önkormányzat!D409</f>
        <v>3135000</v>
      </c>
      <c r="C26" s="2">
        <f>Önkormányzat!E409</f>
        <v>50000</v>
      </c>
      <c r="D26" s="2">
        <f>Önkormányzat!F409</f>
        <v>3185000</v>
      </c>
      <c r="E26" s="2">
        <f>Önkormányzat!G409</f>
        <v>3366749</v>
      </c>
      <c r="F26" s="2">
        <f>Önkormányzat!H409</f>
        <v>293800</v>
      </c>
      <c r="G26" s="33"/>
      <c r="H26" s="33"/>
      <c r="I26" s="33"/>
      <c r="J26" s="33"/>
      <c r="K26" s="33"/>
    </row>
    <row r="27" spans="1:11" ht="13.5" customHeight="1" x14ac:dyDescent="0.2">
      <c r="A27" s="30" t="s">
        <v>519</v>
      </c>
      <c r="B27" s="2">
        <f>Önkormányzat!D421</f>
        <v>1253000</v>
      </c>
      <c r="C27" s="2">
        <f>Önkormányzat!E421</f>
        <v>0</v>
      </c>
      <c r="D27" s="2">
        <f>Önkormányzat!F421</f>
        <v>1253000</v>
      </c>
      <c r="E27" s="2">
        <f>Önkormányzat!G421</f>
        <v>381092</v>
      </c>
      <c r="F27" s="2">
        <f>Önkormányzat!H421</f>
        <v>0</v>
      </c>
      <c r="G27" s="33"/>
      <c r="H27" s="33"/>
      <c r="I27" s="33"/>
      <c r="J27" s="33"/>
      <c r="K27" s="33"/>
    </row>
    <row r="28" spans="1:11" ht="13.5" customHeight="1" x14ac:dyDescent="0.2">
      <c r="A28" s="30" t="s">
        <v>486</v>
      </c>
      <c r="B28" s="2">
        <f>Önkormányzat!D451</f>
        <v>70270000</v>
      </c>
      <c r="C28" s="2">
        <f>Önkormányzat!E451</f>
        <v>0</v>
      </c>
      <c r="D28" s="2">
        <f>Önkormányzat!F451</f>
        <v>70270000</v>
      </c>
      <c r="E28" s="2">
        <f>Önkormányzat!G451</f>
        <v>2901650</v>
      </c>
      <c r="F28" s="2">
        <f>Önkormányzat!H451</f>
        <v>77368350</v>
      </c>
      <c r="G28" s="31">
        <f>Önkormányzat!D428</f>
        <v>66770000</v>
      </c>
      <c r="H28" s="31">
        <f>Önkormányzat!E428</f>
        <v>0</v>
      </c>
      <c r="I28" s="31">
        <f>Önkormányzat!F428</f>
        <v>66770000</v>
      </c>
      <c r="J28" s="31">
        <f>Önkormányzat!G428</f>
        <v>0</v>
      </c>
      <c r="K28" s="31">
        <f>Önkormányzat!H428</f>
        <v>66770000</v>
      </c>
    </row>
    <row r="29" spans="1:11" ht="19.5" x14ac:dyDescent="0.2">
      <c r="A29" s="30" t="s">
        <v>594</v>
      </c>
      <c r="B29" s="2">
        <f>Önkormányzat!D472</f>
        <v>0</v>
      </c>
      <c r="C29" s="2">
        <f>Önkormányzat!E472</f>
        <v>24943848</v>
      </c>
      <c r="D29" s="2">
        <f>Önkormányzat!F472</f>
        <v>24943848</v>
      </c>
      <c r="E29" s="2">
        <f>Önkormányzat!G472</f>
        <v>0</v>
      </c>
      <c r="F29" s="2">
        <f>Önkormányzat!H472</f>
        <v>26788104</v>
      </c>
      <c r="G29" s="33">
        <f>Önkormányzat!D458</f>
        <v>0</v>
      </c>
      <c r="H29" s="33">
        <f>Önkormányzat!E458</f>
        <v>24943848</v>
      </c>
      <c r="I29" s="33">
        <f>Önkormányzat!F458</f>
        <v>24943848</v>
      </c>
      <c r="J29" s="33">
        <f>Önkormányzat!G458</f>
        <v>24943848</v>
      </c>
      <c r="K29" s="33">
        <f>Önkormányzat!H458</f>
        <v>0</v>
      </c>
    </row>
    <row r="30" spans="1:11" x14ac:dyDescent="0.2">
      <c r="A30" s="30" t="s">
        <v>601</v>
      </c>
      <c r="B30" s="2">
        <f>Önkormányzat!D489</f>
        <v>0</v>
      </c>
      <c r="C30" s="2">
        <f>Önkormányzat!E489</f>
        <v>8503463</v>
      </c>
      <c r="D30" s="2">
        <f>Önkormányzat!F489</f>
        <v>8503463</v>
      </c>
      <c r="E30" s="2">
        <f>Önkormányzat!G489</f>
        <v>8707279</v>
      </c>
      <c r="F30" s="2">
        <f>Önkormányzat!H489</f>
        <v>0</v>
      </c>
      <c r="G30" s="33">
        <f>Önkormányzat!D479</f>
        <v>0</v>
      </c>
      <c r="H30" s="33">
        <f>Önkormányzat!E479</f>
        <v>4161785</v>
      </c>
      <c r="I30" s="33">
        <f>Önkormányzat!F479</f>
        <v>4161785</v>
      </c>
      <c r="J30" s="33">
        <f>Önkormányzat!G479</f>
        <v>0</v>
      </c>
      <c r="K30" s="33">
        <f>Önkormányzat!H479</f>
        <v>4161785</v>
      </c>
    </row>
    <row r="31" spans="1:11" ht="13.5" customHeight="1" x14ac:dyDescent="0.2">
      <c r="A31" s="30" t="s">
        <v>480</v>
      </c>
      <c r="B31" s="2">
        <f>Önkormányzat!D574</f>
        <v>24999000</v>
      </c>
      <c r="C31" s="2">
        <f>Önkormányzat!E574</f>
        <v>0</v>
      </c>
      <c r="D31" s="2">
        <f>Önkormányzat!F574</f>
        <v>24999000</v>
      </c>
      <c r="E31" s="2">
        <f>Önkormányzat!G574</f>
        <v>25269047</v>
      </c>
      <c r="F31" s="2">
        <f>Önkormányzat!H574</f>
        <v>0</v>
      </c>
      <c r="G31" s="33"/>
      <c r="H31" s="33"/>
      <c r="I31" s="33"/>
      <c r="J31" s="33"/>
      <c r="K31" s="33"/>
    </row>
    <row r="32" spans="1:11" ht="11.45" customHeight="1" x14ac:dyDescent="0.2">
      <c r="A32" s="30" t="s">
        <v>1</v>
      </c>
      <c r="B32" s="2">
        <f>Önkormányzat!D531+Önkormányzat!D565</f>
        <v>6727000</v>
      </c>
      <c r="C32" s="2">
        <f>Önkormányzat!E531+Önkormányzat!E565</f>
        <v>35000</v>
      </c>
      <c r="D32" s="2">
        <f>Önkormányzat!F531+Önkormányzat!F565</f>
        <v>6762000</v>
      </c>
      <c r="E32" s="2">
        <f>Önkormányzat!G531+Önkormányzat!G565</f>
        <v>6352443</v>
      </c>
      <c r="F32" s="2">
        <f>Önkormányzat!H531+Önkormányzat!H565</f>
        <v>5177010</v>
      </c>
      <c r="G32" s="2">
        <f>(Önkormányzat!D558)</f>
        <v>41919798</v>
      </c>
      <c r="H32" s="2">
        <f>(Önkormányzat!E558)</f>
        <v>24764821</v>
      </c>
      <c r="I32" s="2">
        <f>(Önkormányzat!F558)</f>
        <v>66684619</v>
      </c>
      <c r="J32" s="2">
        <f>(Önkormányzat!G558)</f>
        <v>66681199</v>
      </c>
      <c r="K32" s="2">
        <f>(Önkormányzat!H558)</f>
        <v>46274859</v>
      </c>
    </row>
    <row r="33" spans="1:11" ht="11.45" customHeight="1" x14ac:dyDescent="0.2">
      <c r="A33" s="30" t="s">
        <v>361</v>
      </c>
      <c r="B33" s="2"/>
      <c r="C33" s="2"/>
      <c r="D33" s="2"/>
      <c r="E33" s="2"/>
      <c r="F33" s="2"/>
      <c r="G33" s="2">
        <f>(Önkormányzat!D582)</f>
        <v>5277103</v>
      </c>
      <c r="H33" s="2">
        <f>(Önkormányzat!E582)</f>
        <v>-5277103</v>
      </c>
      <c r="I33" s="2">
        <f>(Önkormányzat!F582)</f>
        <v>0</v>
      </c>
      <c r="J33" s="2">
        <f>(Önkormányzat!G582)</f>
        <v>0</v>
      </c>
      <c r="K33" s="2">
        <f>(Önkormányzat!H582)</f>
        <v>0</v>
      </c>
    </row>
    <row r="34" spans="1:11" ht="11.45" customHeight="1" x14ac:dyDescent="0.2">
      <c r="A34" s="30" t="s">
        <v>350</v>
      </c>
      <c r="B34" s="2">
        <f>(Önkormányzat!D590)</f>
        <v>39000</v>
      </c>
      <c r="C34" s="2">
        <f>(Önkormányzat!E590)</f>
        <v>37050</v>
      </c>
      <c r="D34" s="2">
        <f>(Önkormányzat!F590)</f>
        <v>76050</v>
      </c>
      <c r="E34" s="2">
        <f>(Önkormányzat!G590)</f>
        <v>133600</v>
      </c>
      <c r="F34" s="2">
        <f>(Önkormányzat!H590)</f>
        <v>79200</v>
      </c>
      <c r="G34" s="2"/>
      <c r="H34" s="2"/>
      <c r="I34" s="2"/>
      <c r="J34" s="2"/>
      <c r="K34" s="2"/>
    </row>
    <row r="35" spans="1:11" ht="11.45" customHeight="1" x14ac:dyDescent="0.2">
      <c r="A35" s="30" t="s">
        <v>174</v>
      </c>
      <c r="B35" s="2">
        <f>(Önkormányzat!D599)</f>
        <v>23681000</v>
      </c>
      <c r="C35" s="2">
        <f>(Önkormányzat!E599)</f>
        <v>-12199455</v>
      </c>
      <c r="D35" s="2">
        <f>(Önkormányzat!F599)</f>
        <v>11481545</v>
      </c>
      <c r="E35" s="2">
        <f>(Önkormányzat!G599)</f>
        <v>0</v>
      </c>
      <c r="F35" s="2">
        <f>(Önkormányzat!H599)</f>
        <v>2086997</v>
      </c>
      <c r="G35" s="2"/>
      <c r="H35" s="2"/>
      <c r="I35" s="2"/>
      <c r="J35" s="2"/>
      <c r="K35" s="2"/>
    </row>
    <row r="36" spans="1:11" ht="11.45" customHeight="1" x14ac:dyDescent="0.2">
      <c r="A36" s="30" t="s">
        <v>175</v>
      </c>
      <c r="B36" s="2">
        <f>(Önkormányzat!D611)</f>
        <v>623000</v>
      </c>
      <c r="C36" s="2">
        <f>(Önkormányzat!E611)</f>
        <v>0</v>
      </c>
      <c r="D36" s="2">
        <f>(Önkormányzat!F611)</f>
        <v>623000</v>
      </c>
      <c r="E36" s="2">
        <f>(Önkormányzat!G611)</f>
        <v>340718</v>
      </c>
      <c r="F36" s="2">
        <f>(Önkormányzat!H611)</f>
        <v>1397000</v>
      </c>
      <c r="G36" s="2"/>
      <c r="H36" s="2"/>
      <c r="I36" s="2"/>
      <c r="J36" s="2"/>
      <c r="K36" s="2"/>
    </row>
    <row r="37" spans="1:11" ht="11.45" customHeight="1" x14ac:dyDescent="0.2">
      <c r="A37" s="30" t="s">
        <v>2</v>
      </c>
      <c r="B37" s="2">
        <f>(Önkormányzat!D630+Önkormányzat!D638)</f>
        <v>10791000</v>
      </c>
      <c r="C37" s="2">
        <f>(Önkormányzat!E630+Önkormányzat!E638)</f>
        <v>1349000</v>
      </c>
      <c r="D37" s="2">
        <f>(Önkormányzat!F630+Önkormányzat!F638)</f>
        <v>12140000</v>
      </c>
      <c r="E37" s="2">
        <f>(Önkormányzat!G630+Önkormányzat!G638)</f>
        <v>11010136</v>
      </c>
      <c r="F37" s="2">
        <f>(Önkormányzat!H630+Önkormányzat!H638)</f>
        <v>11502000</v>
      </c>
      <c r="G37" s="31"/>
      <c r="H37" s="31"/>
      <c r="I37" s="31"/>
      <c r="J37" s="31"/>
      <c r="K37" s="31"/>
    </row>
    <row r="38" spans="1:11" ht="11.45" customHeight="1" x14ac:dyDescent="0.2">
      <c r="A38" s="30" t="s">
        <v>176</v>
      </c>
      <c r="B38" s="2">
        <f>(Önkormányzat!D666)</f>
        <v>343000</v>
      </c>
      <c r="C38" s="2">
        <f>(Önkormányzat!E666)</f>
        <v>0</v>
      </c>
      <c r="D38" s="2">
        <f>(Önkormányzat!F666)</f>
        <v>343000</v>
      </c>
      <c r="E38" s="2">
        <f>(Önkormányzat!G666)</f>
        <v>303851</v>
      </c>
      <c r="F38" s="2">
        <f>(Önkormányzat!H666)</f>
        <v>1016000</v>
      </c>
      <c r="G38" s="2"/>
      <c r="H38" s="2"/>
      <c r="I38" s="2"/>
      <c r="J38" s="2"/>
      <c r="K38" s="2"/>
    </row>
    <row r="39" spans="1:11" ht="11.45" customHeight="1" x14ac:dyDescent="0.2">
      <c r="A39" s="30" t="s">
        <v>177</v>
      </c>
      <c r="B39" s="2">
        <f>(Önkormányzat!D708)</f>
        <v>10185000</v>
      </c>
      <c r="C39" s="2">
        <f>(Önkormányzat!E708)</f>
        <v>130000</v>
      </c>
      <c r="D39" s="2">
        <f>(Önkormányzat!F708)</f>
        <v>10315000</v>
      </c>
      <c r="E39" s="2">
        <f>(Önkormányzat!G708)</f>
        <v>9440898</v>
      </c>
      <c r="F39" s="2">
        <f>(Önkormányzat!H708)</f>
        <v>6535000</v>
      </c>
      <c r="G39" s="2">
        <f>(Önkormányzat!D714)</f>
        <v>9238000</v>
      </c>
      <c r="H39" s="2">
        <f>(Önkormányzat!E714)</f>
        <v>0</v>
      </c>
      <c r="I39" s="2">
        <f>(Önkormányzat!F714)</f>
        <v>9238000</v>
      </c>
      <c r="J39" s="2">
        <f>(Önkormányzat!G714)</f>
        <v>9199300</v>
      </c>
      <c r="K39" s="2">
        <f>(Önkormányzat!H714)</f>
        <v>4920000</v>
      </c>
    </row>
    <row r="40" spans="1:11" ht="11.45" customHeight="1" x14ac:dyDescent="0.2">
      <c r="A40" s="30" t="s">
        <v>3</v>
      </c>
      <c r="B40" s="2">
        <f>(Önkormányzat!D723)</f>
        <v>50000</v>
      </c>
      <c r="C40" s="2">
        <f>(Önkormányzat!E723)</f>
        <v>0</v>
      </c>
      <c r="D40" s="2">
        <f>(Önkormányzat!F723)</f>
        <v>50000</v>
      </c>
      <c r="E40" s="2">
        <f>(Önkormányzat!G723)</f>
        <v>30120</v>
      </c>
      <c r="F40" s="2">
        <f>(Önkormányzat!H723)</f>
        <v>1918000</v>
      </c>
      <c r="G40" s="2"/>
      <c r="H40" s="2"/>
      <c r="I40" s="2"/>
      <c r="J40" s="2"/>
      <c r="K40" s="2"/>
    </row>
    <row r="41" spans="1:11" ht="12.75" customHeight="1" x14ac:dyDescent="0.2">
      <c r="A41" s="30" t="s">
        <v>4</v>
      </c>
      <c r="B41" s="2">
        <f>(Önkormányzat!D754)</f>
        <v>6560000</v>
      </c>
      <c r="C41" s="2">
        <f>(Önkormányzat!E754)</f>
        <v>2111375</v>
      </c>
      <c r="D41" s="2">
        <f>(Önkormányzat!F754)</f>
        <v>8671375</v>
      </c>
      <c r="E41" s="2">
        <f>(Önkormányzat!G754)</f>
        <v>8128465</v>
      </c>
      <c r="F41" s="2">
        <f>(Önkormányzat!H754)</f>
        <v>7100000</v>
      </c>
      <c r="G41" s="2"/>
      <c r="H41" s="2"/>
      <c r="I41" s="2"/>
      <c r="J41" s="2"/>
      <c r="K41" s="2"/>
    </row>
    <row r="42" spans="1:11" ht="13.5" customHeight="1" x14ac:dyDescent="0.2">
      <c r="A42" s="30" t="s">
        <v>5</v>
      </c>
      <c r="B42" s="2">
        <f>(Önkormányzat!D782)</f>
        <v>2680000</v>
      </c>
      <c r="C42" s="2">
        <f>(Önkormányzat!E782)</f>
        <v>50000</v>
      </c>
      <c r="D42" s="2">
        <f>(Önkormányzat!F782)</f>
        <v>2730000</v>
      </c>
      <c r="E42" s="2">
        <f>(Önkormányzat!G782)</f>
        <v>2940897</v>
      </c>
      <c r="F42" s="2">
        <f>(Önkormányzat!H782)</f>
        <v>3135000</v>
      </c>
      <c r="G42" s="2"/>
      <c r="H42" s="2"/>
      <c r="I42" s="2"/>
      <c r="J42" s="2"/>
      <c r="K42" s="2"/>
    </row>
    <row r="43" spans="1:11" ht="19.5" x14ac:dyDescent="0.2">
      <c r="A43" s="30" t="s">
        <v>587</v>
      </c>
      <c r="B43" s="2">
        <f>Önkormányzat!D792</f>
        <v>1566000</v>
      </c>
      <c r="C43" s="2">
        <f>Önkormányzat!E792</f>
        <v>0</v>
      </c>
      <c r="D43" s="2">
        <f>Önkormányzat!F792</f>
        <v>1566000</v>
      </c>
      <c r="E43" s="2">
        <f>Önkormányzat!G792</f>
        <v>1528187</v>
      </c>
      <c r="F43" s="2">
        <f>Önkormányzat!H792</f>
        <v>0</v>
      </c>
      <c r="G43" s="2">
        <f>Önkormányzat!D799</f>
        <v>1219000</v>
      </c>
      <c r="H43" s="2">
        <f>Önkormányzat!E799</f>
        <v>0</v>
      </c>
      <c r="I43" s="2">
        <f>Önkormányzat!F799</f>
        <v>1219000</v>
      </c>
      <c r="J43" s="2">
        <f>Önkormányzat!G799</f>
        <v>1218350</v>
      </c>
      <c r="K43" s="2">
        <f>Önkormányzat!H799</f>
        <v>0</v>
      </c>
    </row>
    <row r="44" spans="1:11" x14ac:dyDescent="0.2">
      <c r="A44" s="30" t="s">
        <v>618</v>
      </c>
      <c r="B44" s="2">
        <f>Önkormányzat!D814</f>
        <v>0</v>
      </c>
      <c r="C44" s="2">
        <f>Önkormányzat!E814</f>
        <v>249011</v>
      </c>
      <c r="D44" s="2">
        <f>Önkormányzat!F814</f>
        <v>249011</v>
      </c>
      <c r="E44" s="2">
        <f>Önkormányzat!G814</f>
        <v>249010</v>
      </c>
      <c r="F44" s="2">
        <f>Önkormányzat!H814</f>
        <v>0</v>
      </c>
      <c r="G44" s="2">
        <f>Önkormányzat!D806</f>
        <v>0</v>
      </c>
      <c r="H44" s="2">
        <f>Önkormányzat!E806</f>
        <v>200000</v>
      </c>
      <c r="I44" s="2">
        <f>Önkormányzat!F806</f>
        <v>200000</v>
      </c>
      <c r="J44" s="2">
        <f>Önkormányzat!G806</f>
        <v>200000</v>
      </c>
      <c r="K44" s="2">
        <f>Önkormányzat!H806</f>
        <v>0</v>
      </c>
    </row>
    <row r="45" spans="1:11" ht="11.45" customHeight="1" x14ac:dyDescent="0.2">
      <c r="A45" s="30" t="s">
        <v>178</v>
      </c>
      <c r="B45" s="2">
        <f>(Önkormányzat!D846)</f>
        <v>16022000</v>
      </c>
      <c r="C45" s="2">
        <f>(Önkormányzat!E846)</f>
        <v>0</v>
      </c>
      <c r="D45" s="2">
        <f>(Önkormányzat!F846)</f>
        <v>16022000</v>
      </c>
      <c r="E45" s="2">
        <f>(Önkormányzat!G846)</f>
        <v>9052716</v>
      </c>
      <c r="F45" s="2">
        <f>(Önkormányzat!H846)</f>
        <v>9016000</v>
      </c>
      <c r="G45" s="2"/>
      <c r="H45" s="2"/>
      <c r="I45" s="2"/>
      <c r="J45" s="2"/>
      <c r="K45" s="2"/>
    </row>
    <row r="46" spans="1:11" ht="12.6" customHeight="1" x14ac:dyDescent="0.2">
      <c r="A46" s="30" t="s">
        <v>179</v>
      </c>
      <c r="B46" s="2">
        <f>(Önkormányzat!D858)</f>
        <v>5334000</v>
      </c>
      <c r="C46" s="2">
        <f>(Önkormányzat!E858)</f>
        <v>900000</v>
      </c>
      <c r="D46" s="2">
        <f>(Önkormányzat!F858)</f>
        <v>6234000</v>
      </c>
      <c r="E46" s="2">
        <f>(Önkormányzat!G858)</f>
        <v>6100000</v>
      </c>
      <c r="F46" s="2">
        <f>(Önkormányzat!H858)</f>
        <v>3500000</v>
      </c>
      <c r="G46" s="2"/>
      <c r="H46" s="2"/>
      <c r="I46" s="2"/>
      <c r="J46" s="2"/>
      <c r="K46" s="2"/>
    </row>
    <row r="47" spans="1:11" ht="12.75" customHeight="1" x14ac:dyDescent="0.2">
      <c r="A47" s="30" t="s">
        <v>207</v>
      </c>
      <c r="B47" s="2"/>
      <c r="C47" s="2"/>
      <c r="D47" s="2"/>
      <c r="E47" s="2"/>
      <c r="F47" s="2"/>
      <c r="G47" s="2">
        <f>(Önkormányzat!D866)</f>
        <v>64000</v>
      </c>
      <c r="H47" s="2">
        <f>(Önkormányzat!E866)</f>
        <v>0</v>
      </c>
      <c r="I47" s="2">
        <f>(Önkormányzat!F866)</f>
        <v>64000</v>
      </c>
      <c r="J47" s="2">
        <f>(Önkormányzat!G866)</f>
        <v>45800</v>
      </c>
      <c r="K47" s="2">
        <f>(Önkormányzat!H866)</f>
        <v>61000</v>
      </c>
    </row>
    <row r="48" spans="1:11" ht="12" customHeight="1" x14ac:dyDescent="0.2">
      <c r="A48" s="30" t="s">
        <v>208</v>
      </c>
      <c r="B48" s="2"/>
      <c r="C48" s="2"/>
      <c r="D48" s="2"/>
      <c r="E48" s="2"/>
      <c r="F48" s="2"/>
      <c r="G48" s="2">
        <f>(Önkormányzat!D876)</f>
        <v>38000</v>
      </c>
      <c r="H48" s="2">
        <f>(Önkormányzat!E876)</f>
        <v>0</v>
      </c>
      <c r="I48" s="2">
        <f>(Önkormányzat!F876)</f>
        <v>38000</v>
      </c>
      <c r="J48" s="2">
        <f>(Önkormányzat!G876)</f>
        <v>97550</v>
      </c>
      <c r="K48" s="2">
        <f>(Önkormányzat!H876)</f>
        <v>64000</v>
      </c>
    </row>
    <row r="49" spans="1:17" ht="13.15" customHeight="1" x14ac:dyDescent="0.2">
      <c r="A49" s="30" t="s">
        <v>209</v>
      </c>
      <c r="B49" s="2">
        <f>(Önkormányzat!D885)</f>
        <v>137000</v>
      </c>
      <c r="C49" s="2">
        <f>(Önkormányzat!E885)</f>
        <v>0</v>
      </c>
      <c r="D49" s="2">
        <f>(Önkormányzat!F885)</f>
        <v>137000</v>
      </c>
      <c r="E49" s="2">
        <f>(Önkormányzat!G885)</f>
        <v>0</v>
      </c>
      <c r="F49" s="2">
        <f>(Önkormányzat!H885)</f>
        <v>0</v>
      </c>
      <c r="G49" s="2"/>
      <c r="H49" s="2"/>
      <c r="I49" s="2"/>
      <c r="J49" s="2"/>
      <c r="K49" s="2"/>
      <c r="Q49" s="3" t="s">
        <v>56</v>
      </c>
    </row>
    <row r="50" spans="1:17" ht="12.6" customHeight="1" x14ac:dyDescent="0.2">
      <c r="A50" s="30" t="s">
        <v>210</v>
      </c>
      <c r="B50" s="2">
        <f>(Önkormányzat!D933)</f>
        <v>12745000</v>
      </c>
      <c r="C50" s="2">
        <f>(Önkormányzat!E933)</f>
        <v>126000</v>
      </c>
      <c r="D50" s="2">
        <f>(Önkormányzat!F933)</f>
        <v>12871000</v>
      </c>
      <c r="E50" s="2">
        <f>(Önkormányzat!G933)</f>
        <v>11169698</v>
      </c>
      <c r="F50" s="2">
        <f>(Önkormányzat!H933)</f>
        <v>21091000</v>
      </c>
      <c r="G50" s="2"/>
      <c r="H50" s="2"/>
      <c r="I50" s="2"/>
      <c r="J50" s="2"/>
      <c r="K50" s="2"/>
    </row>
    <row r="51" spans="1:17" s="36" customFormat="1" ht="22.5" customHeight="1" x14ac:dyDescent="0.2">
      <c r="A51" s="34" t="s">
        <v>9</v>
      </c>
      <c r="B51" s="35">
        <f>SUM(B6:B50)</f>
        <v>471659000</v>
      </c>
      <c r="C51" s="35">
        <f>SUM(C6:C50)</f>
        <v>79286484</v>
      </c>
      <c r="D51" s="35">
        <f>SUM(D6:D50)</f>
        <v>550945484</v>
      </c>
      <c r="E51" s="35">
        <f t="shared" ref="E51:F51" si="0">SUM(E6:E50)</f>
        <v>428519106</v>
      </c>
      <c r="F51" s="35">
        <f t="shared" si="0"/>
        <v>587861842</v>
      </c>
      <c r="G51" s="35">
        <f>SUM(G6:G50)</f>
        <v>471659000</v>
      </c>
      <c r="H51" s="35">
        <f>SUM(H6:H50)</f>
        <v>79286484</v>
      </c>
      <c r="I51" s="35">
        <f>SUM(I6:I50)</f>
        <v>550945484</v>
      </c>
      <c r="J51" s="35">
        <f t="shared" ref="J51:K51" si="1">SUM(J6:J50)</f>
        <v>505157591</v>
      </c>
      <c r="K51" s="35">
        <f t="shared" si="1"/>
        <v>587861842</v>
      </c>
    </row>
    <row r="52" spans="1:17" x14ac:dyDescent="0.2">
      <c r="B52" s="4"/>
      <c r="C52" s="4"/>
      <c r="D52" s="4"/>
      <c r="E52" s="4"/>
      <c r="F52" s="4"/>
      <c r="G52" s="4"/>
      <c r="H52" s="4"/>
      <c r="I52" s="4"/>
      <c r="J52" s="4"/>
      <c r="K52" s="4"/>
    </row>
    <row r="53" spans="1:17" s="6" customFormat="1" x14ac:dyDescent="0.2">
      <c r="A53" s="38"/>
      <c r="B53" s="7"/>
      <c r="C53" s="7"/>
      <c r="D53" s="7"/>
      <c r="E53" s="7"/>
      <c r="F53" s="7"/>
      <c r="G53" s="7"/>
      <c r="H53" s="7"/>
      <c r="I53" s="7"/>
      <c r="J53" s="7"/>
      <c r="K53" s="7"/>
    </row>
    <row r="54" spans="1:17" x14ac:dyDescent="0.2">
      <c r="B54" s="4"/>
      <c r="C54" s="4"/>
      <c r="D54" s="4"/>
      <c r="E54" s="4"/>
      <c r="F54" s="4"/>
      <c r="G54" s="4"/>
      <c r="H54" s="4"/>
      <c r="I54" s="4"/>
      <c r="J54" s="4"/>
      <c r="K54" s="4"/>
    </row>
    <row r="55" spans="1:17" x14ac:dyDescent="0.2">
      <c r="A55" s="38" t="s">
        <v>451</v>
      </c>
      <c r="B55" s="4"/>
      <c r="C55" s="4"/>
      <c r="D55" s="4"/>
      <c r="E55" s="4"/>
      <c r="F55" s="4"/>
      <c r="G55" s="7">
        <f>G51-B51</f>
        <v>0</v>
      </c>
      <c r="H55" s="4"/>
      <c r="I55" s="4"/>
      <c r="J55" s="4"/>
      <c r="K55" s="7">
        <f>K51-F51</f>
        <v>0</v>
      </c>
    </row>
    <row r="56" spans="1:17" x14ac:dyDescent="0.2">
      <c r="B56" s="4"/>
      <c r="C56" s="4"/>
      <c r="D56" s="4"/>
      <c r="E56" s="4"/>
      <c r="F56" s="4"/>
      <c r="G56" s="4"/>
      <c r="H56" s="4"/>
      <c r="I56" s="4"/>
      <c r="J56" s="4"/>
      <c r="K56" s="4"/>
    </row>
  </sheetData>
  <mergeCells count="5">
    <mergeCell ref="B4:F4"/>
    <mergeCell ref="G4:K4"/>
    <mergeCell ref="A1:K1"/>
    <mergeCell ref="A2:K2"/>
    <mergeCell ref="J3:K3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5" orientation="landscape" r:id="rId1"/>
  <headerFooter alignWithMargins="0">
    <oddHeader>&amp;CBalatonberény Önkormányzat 2022.évi költségvetés
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topLeftCell="A12" zoomScaleNormal="100" workbookViewId="0">
      <selection activeCell="N25" sqref="N25"/>
    </sheetView>
  </sheetViews>
  <sheetFormatPr defaultColWidth="9.140625" defaultRowHeight="11.25" x14ac:dyDescent="0.2"/>
  <cols>
    <col min="1" max="1" width="2.85546875" style="3" customWidth="1"/>
    <col min="2" max="2" width="47" style="3" customWidth="1"/>
    <col min="3" max="7" width="12.5703125" style="3" customWidth="1"/>
    <col min="8" max="16384" width="9.140625" style="3"/>
  </cols>
  <sheetData>
    <row r="1" spans="1:13" x14ac:dyDescent="0.2">
      <c r="A1" s="14"/>
      <c r="B1" s="8"/>
      <c r="C1" s="4"/>
      <c r="D1" s="4"/>
      <c r="E1" s="4"/>
      <c r="F1" s="4"/>
      <c r="G1" s="4"/>
    </row>
    <row r="2" spans="1:13" x14ac:dyDescent="0.2">
      <c r="A2" s="114" t="s">
        <v>170</v>
      </c>
      <c r="B2" s="114"/>
      <c r="C2" s="114"/>
      <c r="D2" s="114"/>
      <c r="E2" s="114"/>
      <c r="F2" s="114"/>
      <c r="G2" s="114"/>
    </row>
    <row r="3" spans="1:13" x14ac:dyDescent="0.2">
      <c r="A3" s="115" t="s">
        <v>667</v>
      </c>
      <c r="B3" s="115"/>
      <c r="C3" s="115"/>
      <c r="D3" s="115"/>
      <c r="E3" s="115"/>
      <c r="F3" s="115"/>
      <c r="G3" s="115"/>
    </row>
    <row r="4" spans="1:13" ht="12.75" customHeight="1" x14ac:dyDescent="0.2">
      <c r="A4" s="26"/>
      <c r="B4" s="26"/>
      <c r="C4" s="26"/>
      <c r="D4" s="26"/>
      <c r="E4" s="26"/>
      <c r="F4" s="26" t="s">
        <v>549</v>
      </c>
      <c r="G4" s="26"/>
    </row>
    <row r="5" spans="1:13" s="9" customFormat="1" ht="32.25" customHeight="1" x14ac:dyDescent="0.2">
      <c r="A5" s="10"/>
      <c r="B5" s="11"/>
      <c r="C5" s="12" t="s">
        <v>554</v>
      </c>
      <c r="D5" s="12" t="s">
        <v>555</v>
      </c>
      <c r="E5" s="12" t="s">
        <v>556</v>
      </c>
      <c r="F5" s="12" t="s">
        <v>557</v>
      </c>
      <c r="G5" s="12" t="s">
        <v>650</v>
      </c>
    </row>
    <row r="6" spans="1:13" x14ac:dyDescent="0.2">
      <c r="A6" s="14"/>
      <c r="B6" s="15" t="s">
        <v>12</v>
      </c>
      <c r="C6" s="4"/>
      <c r="D6" s="4"/>
      <c r="E6" s="4"/>
      <c r="F6" s="4"/>
      <c r="G6" s="4"/>
    </row>
    <row r="7" spans="1:13" x14ac:dyDescent="0.2">
      <c r="A7" s="16">
        <v>1</v>
      </c>
      <c r="B7" s="1" t="s">
        <v>13</v>
      </c>
      <c r="C7" s="2">
        <f>(Önkormányzat!D983)</f>
        <v>49027000</v>
      </c>
      <c r="D7" s="2">
        <f>(Önkormányzat!E983)</f>
        <v>728410</v>
      </c>
      <c r="E7" s="2">
        <f>(Önkormányzat!F983)</f>
        <v>49755410</v>
      </c>
      <c r="F7" s="2">
        <f>(Önkormányzat!G983)</f>
        <v>44760779</v>
      </c>
      <c r="G7" s="2">
        <f>(Önkormányzat!H983)</f>
        <v>45252800</v>
      </c>
    </row>
    <row r="8" spans="1:13" x14ac:dyDescent="0.2">
      <c r="A8" s="16">
        <v>2</v>
      </c>
      <c r="B8" s="1" t="s">
        <v>14</v>
      </c>
      <c r="C8" s="2">
        <f>(Önkormányzat!D984)</f>
        <v>5369000</v>
      </c>
      <c r="D8" s="2">
        <f>(Önkormányzat!E984)</f>
        <v>28647</v>
      </c>
      <c r="E8" s="2">
        <f>(Önkormányzat!F984)</f>
        <v>5397647</v>
      </c>
      <c r="F8" s="2">
        <f>(Önkormányzat!G984)</f>
        <v>5141112</v>
      </c>
      <c r="G8" s="2">
        <f>(Önkormányzat!H984)</f>
        <v>6126800</v>
      </c>
    </row>
    <row r="9" spans="1:13" x14ac:dyDescent="0.2">
      <c r="A9" s="16">
        <v>3</v>
      </c>
      <c r="B9" s="1" t="s">
        <v>15</v>
      </c>
      <c r="C9" s="2">
        <f>(Önkormányzat!D985)</f>
        <v>80889000</v>
      </c>
      <c r="D9" s="2">
        <f>(Önkormányzat!E985)</f>
        <v>5862024</v>
      </c>
      <c r="E9" s="2">
        <f>(Önkormányzat!F985)</f>
        <v>86751024</v>
      </c>
      <c r="F9" s="2">
        <f>(Önkormányzat!G985)</f>
        <v>62593748</v>
      </c>
      <c r="G9" s="2">
        <f>(Önkormányzat!H985)</f>
        <v>80896227</v>
      </c>
    </row>
    <row r="10" spans="1:13" x14ac:dyDescent="0.2">
      <c r="A10" s="16">
        <v>4</v>
      </c>
      <c r="B10" s="1" t="s">
        <v>102</v>
      </c>
      <c r="C10" s="2">
        <f>(Önkormányzat!D986)</f>
        <v>34688000</v>
      </c>
      <c r="D10" s="2">
        <f>(Önkormányzat!E986)</f>
        <v>1780940</v>
      </c>
      <c r="E10" s="2">
        <f>(Önkormányzat!F986)</f>
        <v>36468940</v>
      </c>
      <c r="F10" s="2">
        <f>(Önkormányzat!G986)</f>
        <v>36448842</v>
      </c>
      <c r="G10" s="2">
        <f>(Önkormányzat!H986)</f>
        <v>48667167</v>
      </c>
    </row>
    <row r="11" spans="1:13" x14ac:dyDescent="0.2">
      <c r="A11" s="16">
        <v>5</v>
      </c>
      <c r="B11" s="1" t="s">
        <v>103</v>
      </c>
      <c r="C11" s="2">
        <f>(Önkormányzat!D987)</f>
        <v>83699000</v>
      </c>
      <c r="D11" s="2">
        <f>(Önkormányzat!E987)</f>
        <v>13323700</v>
      </c>
      <c r="E11" s="2">
        <f>(Önkormányzat!F987)</f>
        <v>97022700</v>
      </c>
      <c r="F11" s="2">
        <f>(Önkormányzat!G987)</f>
        <v>97008445</v>
      </c>
      <c r="G11" s="2">
        <f>(Önkormányzat!H987)</f>
        <v>98535000</v>
      </c>
    </row>
    <row r="12" spans="1:13" x14ac:dyDescent="0.2">
      <c r="A12" s="16">
        <v>6</v>
      </c>
      <c r="B12" s="1" t="s">
        <v>93</v>
      </c>
      <c r="C12" s="2">
        <f>(Önkormányzat!D988)</f>
        <v>0</v>
      </c>
      <c r="D12" s="2">
        <f>(Önkormányzat!E988)</f>
        <v>0</v>
      </c>
      <c r="E12" s="2">
        <f>(Önkormányzat!F988)</f>
        <v>0</v>
      </c>
      <c r="F12" s="2">
        <f>(Önkormányzat!G988)</f>
        <v>0</v>
      </c>
      <c r="G12" s="2">
        <f>(Önkormányzat!H988)</f>
        <v>0</v>
      </c>
    </row>
    <row r="13" spans="1:13" x14ac:dyDescent="0.2">
      <c r="A13" s="16">
        <v>7</v>
      </c>
      <c r="B13" s="1" t="s">
        <v>16</v>
      </c>
      <c r="C13" s="2">
        <f>(Önkormányzat!D989)</f>
        <v>6560000</v>
      </c>
      <c r="D13" s="2">
        <f>(Önkormányzat!E989)</f>
        <v>0</v>
      </c>
      <c r="E13" s="2">
        <f>(Önkormányzat!F989)</f>
        <v>6560000</v>
      </c>
      <c r="F13" s="2">
        <f>(Önkormányzat!G989)</f>
        <v>6017090</v>
      </c>
      <c r="G13" s="2">
        <f>(Önkormányzat!H989)</f>
        <v>7100000</v>
      </c>
    </row>
    <row r="14" spans="1:13" x14ac:dyDescent="0.2">
      <c r="A14" s="16">
        <v>8</v>
      </c>
      <c r="B14" s="1" t="s">
        <v>17</v>
      </c>
      <c r="C14" s="2"/>
      <c r="D14" s="2"/>
      <c r="E14" s="2"/>
      <c r="F14" s="2"/>
      <c r="G14" s="2"/>
    </row>
    <row r="15" spans="1:13" x14ac:dyDescent="0.2">
      <c r="A15" s="16">
        <v>9</v>
      </c>
      <c r="B15" s="1" t="s">
        <v>18</v>
      </c>
      <c r="C15" s="2">
        <f>(Önkormányzat!D990)</f>
        <v>3300000</v>
      </c>
      <c r="D15" s="2">
        <f>(Önkormányzat!E990)</f>
        <v>0</v>
      </c>
      <c r="E15" s="2">
        <f>(Önkormányzat!F990)</f>
        <v>3300000</v>
      </c>
      <c r="F15" s="2">
        <f>(Önkormányzat!G990)</f>
        <v>0</v>
      </c>
      <c r="G15" s="2">
        <f>(Önkormányzat!H990)</f>
        <v>300000</v>
      </c>
    </row>
    <row r="16" spans="1:13" x14ac:dyDescent="0.2">
      <c r="A16" s="16">
        <v>10</v>
      </c>
      <c r="B16" s="5" t="s">
        <v>276</v>
      </c>
      <c r="C16" s="2">
        <f>(Önkormányzat!D991)</f>
        <v>6727000</v>
      </c>
      <c r="D16" s="2">
        <f>(Önkormányzat!E991)</f>
        <v>35000</v>
      </c>
      <c r="E16" s="2">
        <f>(Önkormányzat!F991)</f>
        <v>6762000</v>
      </c>
      <c r="F16" s="2">
        <f>(Önkormányzat!G991)</f>
        <v>6352443</v>
      </c>
      <c r="G16" s="2">
        <f>(Önkormányzat!H991)</f>
        <v>5177010</v>
      </c>
      <c r="M16" s="6"/>
    </row>
    <row r="17" spans="1:7" s="6" customFormat="1" x14ac:dyDescent="0.2">
      <c r="A17" s="17">
        <v>11</v>
      </c>
      <c r="B17" s="18" t="s">
        <v>108</v>
      </c>
      <c r="C17" s="13">
        <f t="shared" ref="C17" si="0">SUM(C7:C16)</f>
        <v>270259000</v>
      </c>
      <c r="D17" s="13">
        <f t="shared" ref="D17:E17" si="1">SUM(D7:D16)</f>
        <v>21758721</v>
      </c>
      <c r="E17" s="13">
        <f t="shared" si="1"/>
        <v>292017721</v>
      </c>
      <c r="F17" s="13">
        <f t="shared" ref="F17:G17" si="2">SUM(F7:F16)</f>
        <v>258322459</v>
      </c>
      <c r="G17" s="13">
        <f t="shared" si="2"/>
        <v>292055004</v>
      </c>
    </row>
    <row r="18" spans="1:7" x14ac:dyDescent="0.2">
      <c r="A18" s="16">
        <v>12</v>
      </c>
      <c r="B18" s="1" t="s">
        <v>20</v>
      </c>
      <c r="C18" s="2">
        <f>(Önkormányzat!D994)</f>
        <v>151064000</v>
      </c>
      <c r="D18" s="2">
        <f>(Önkormányzat!E994)</f>
        <v>16453520</v>
      </c>
      <c r="E18" s="2">
        <f>(Önkormányzat!F994)</f>
        <v>167517520</v>
      </c>
      <c r="F18" s="2">
        <f>(Önkormányzat!G994)</f>
        <v>98762485</v>
      </c>
      <c r="G18" s="2">
        <f>(Önkormányzat!H994)</f>
        <v>267573084</v>
      </c>
    </row>
    <row r="19" spans="1:7" x14ac:dyDescent="0.2">
      <c r="A19" s="16">
        <v>13</v>
      </c>
      <c r="B19" s="1" t="s">
        <v>21</v>
      </c>
      <c r="C19" s="2">
        <f>(Önkormányzat!D995)</f>
        <v>29955000</v>
      </c>
      <c r="D19" s="2">
        <f>(Önkormányzat!E995)</f>
        <v>53268144</v>
      </c>
      <c r="E19" s="2">
        <f>(Önkormányzat!F995)</f>
        <v>83223144</v>
      </c>
      <c r="F19" s="2">
        <f>(Önkormányzat!G995)</f>
        <v>71428608</v>
      </c>
      <c r="G19" s="2">
        <f>(Önkormányzat!H995)</f>
        <v>26446757</v>
      </c>
    </row>
    <row r="20" spans="1:7" x14ac:dyDescent="0.2">
      <c r="A20" s="16">
        <v>14</v>
      </c>
      <c r="B20" s="1" t="s">
        <v>100</v>
      </c>
      <c r="C20" s="2">
        <f>(Önkormányzat!D996)</f>
        <v>0</v>
      </c>
      <c r="D20" s="2">
        <f>(Önkormányzat!E996)</f>
        <v>0</v>
      </c>
      <c r="E20" s="2">
        <f>(Önkormányzat!F996)</f>
        <v>0</v>
      </c>
      <c r="F20" s="2">
        <f>(Önkormányzat!G996)</f>
        <v>0</v>
      </c>
      <c r="G20" s="2">
        <f>(Önkormányzat!H996)</f>
        <v>0</v>
      </c>
    </row>
    <row r="21" spans="1:7" x14ac:dyDescent="0.2">
      <c r="A21" s="16">
        <v>15</v>
      </c>
      <c r="B21" s="1" t="s">
        <v>101</v>
      </c>
      <c r="C21" s="2">
        <f>(Önkormányzat!D997)</f>
        <v>0</v>
      </c>
      <c r="D21" s="2">
        <f>(Önkormányzat!E997)</f>
        <v>5554</v>
      </c>
      <c r="E21" s="2">
        <f>(Önkormányzat!F997)</f>
        <v>5554</v>
      </c>
      <c r="F21" s="2">
        <f>(Önkormányzat!G997)</f>
        <v>5554</v>
      </c>
      <c r="G21" s="2">
        <f>(Önkormányzat!H997)</f>
        <v>0</v>
      </c>
    </row>
    <row r="22" spans="1:7" x14ac:dyDescent="0.2">
      <c r="A22" s="16">
        <v>16</v>
      </c>
      <c r="B22" s="1" t="s">
        <v>22</v>
      </c>
      <c r="C22" s="2">
        <f>(Önkormányzat!D998)</f>
        <v>20381000</v>
      </c>
      <c r="D22" s="2">
        <f>(Önkormányzat!E998)</f>
        <v>-12199455</v>
      </c>
      <c r="E22" s="2">
        <f>(Önkormányzat!F998)</f>
        <v>8181545</v>
      </c>
      <c r="F22" s="2">
        <f>(Önkormányzat!G998)</f>
        <v>0</v>
      </c>
      <c r="G22" s="2">
        <f>(Önkormányzat!H998)</f>
        <v>1786997</v>
      </c>
    </row>
    <row r="23" spans="1:7" s="6" customFormat="1" x14ac:dyDescent="0.2">
      <c r="A23" s="17">
        <v>17</v>
      </c>
      <c r="B23" s="18" t="s">
        <v>109</v>
      </c>
      <c r="C23" s="13">
        <f t="shared" ref="C23" si="3">SUM(C18:C22)</f>
        <v>201400000</v>
      </c>
      <c r="D23" s="13">
        <f t="shared" ref="D23:E23" si="4">SUM(D18:D22)</f>
        <v>57527763</v>
      </c>
      <c r="E23" s="13">
        <f t="shared" si="4"/>
        <v>258927763</v>
      </c>
      <c r="F23" s="13">
        <f t="shared" ref="F23:G23" si="5">SUM(F18:F22)</f>
        <v>170196647</v>
      </c>
      <c r="G23" s="13">
        <f t="shared" si="5"/>
        <v>295806838</v>
      </c>
    </row>
    <row r="24" spans="1:7" x14ac:dyDescent="0.2">
      <c r="A24" s="16">
        <v>18</v>
      </c>
      <c r="B24" s="1" t="s">
        <v>23</v>
      </c>
      <c r="C24" s="2">
        <f>(Önkormányzat!D999)</f>
        <v>0</v>
      </c>
      <c r="D24" s="2">
        <f>(Önkormányzat!E999)</f>
        <v>0</v>
      </c>
      <c r="E24" s="2">
        <f>(Önkormányzat!F999)</f>
        <v>0</v>
      </c>
      <c r="F24" s="2">
        <f>(Önkormányzat!G999)</f>
        <v>0</v>
      </c>
      <c r="G24" s="2">
        <f>(Önkormányzat!H999)</f>
        <v>0</v>
      </c>
    </row>
    <row r="25" spans="1:7" x14ac:dyDescent="0.2">
      <c r="A25" s="16">
        <v>19</v>
      </c>
      <c r="B25" s="1" t="s">
        <v>24</v>
      </c>
      <c r="C25" s="2">
        <f>(Önkormányzat!D1000)</f>
        <v>0</v>
      </c>
      <c r="D25" s="2">
        <f>(Önkormányzat!E1000)</f>
        <v>0</v>
      </c>
      <c r="E25" s="2">
        <f>(Önkormányzat!F1000)</f>
        <v>0</v>
      </c>
      <c r="F25" s="2">
        <f>(Önkormányzat!G1000)</f>
        <v>0</v>
      </c>
      <c r="G25" s="2">
        <f>(Önkormányzat!H1000)</f>
        <v>0</v>
      </c>
    </row>
    <row r="26" spans="1:7" x14ac:dyDescent="0.2">
      <c r="A26" s="16">
        <v>20</v>
      </c>
      <c r="B26" s="1" t="s">
        <v>19</v>
      </c>
      <c r="C26" s="2">
        <f>(Önkormányzat!D1002)</f>
        <v>0</v>
      </c>
      <c r="D26" s="2">
        <f>(Önkormányzat!E1002)</f>
        <v>0</v>
      </c>
      <c r="E26" s="2">
        <f>(Önkormányzat!F1002)</f>
        <v>0</v>
      </c>
      <c r="F26" s="2">
        <f>(Önkormányzat!G1002)</f>
        <v>0</v>
      </c>
      <c r="G26" s="2">
        <f>(Önkormányzat!H1002)</f>
        <v>0</v>
      </c>
    </row>
    <row r="27" spans="1:7" s="6" customFormat="1" x14ac:dyDescent="0.2">
      <c r="A27" s="17">
        <v>21</v>
      </c>
      <c r="B27" s="18" t="s">
        <v>110</v>
      </c>
      <c r="C27" s="13">
        <f>(Önkormányzat!D1003)</f>
        <v>471659000</v>
      </c>
      <c r="D27" s="13">
        <f>(Önkormányzat!E1003)</f>
        <v>79286484</v>
      </c>
      <c r="E27" s="13">
        <f>(Önkormányzat!F1003)</f>
        <v>550945484</v>
      </c>
      <c r="F27" s="13">
        <f>(Önkormányzat!G1003)</f>
        <v>428519106</v>
      </c>
      <c r="G27" s="13">
        <f>(Önkormányzat!H1003)</f>
        <v>587861842</v>
      </c>
    </row>
    <row r="28" spans="1:7" s="22" customFormat="1" x14ac:dyDescent="0.2">
      <c r="A28" s="19"/>
      <c r="B28" s="20"/>
      <c r="C28" s="21"/>
      <c r="D28" s="21"/>
      <c r="E28" s="21"/>
      <c r="F28" s="21"/>
      <c r="G28" s="21"/>
    </row>
    <row r="29" spans="1:7" x14ac:dyDescent="0.2">
      <c r="A29" s="14"/>
      <c r="B29" s="15" t="s">
        <v>25</v>
      </c>
      <c r="C29" s="4"/>
      <c r="D29" s="4"/>
      <c r="E29" s="4"/>
      <c r="F29" s="4"/>
      <c r="G29" s="4"/>
    </row>
    <row r="30" spans="1:7" x14ac:dyDescent="0.2">
      <c r="A30" s="16">
        <v>1</v>
      </c>
      <c r="B30" s="1" t="s">
        <v>26</v>
      </c>
      <c r="C30" s="2">
        <f>(Önkormányzat!D1005)</f>
        <v>19582031</v>
      </c>
      <c r="D30" s="2">
        <f>(Önkormányzat!E1005)</f>
        <v>1168400</v>
      </c>
      <c r="E30" s="2">
        <f>(Önkormányzat!F1005)</f>
        <v>20750431</v>
      </c>
      <c r="F30" s="2">
        <f>(Önkormányzat!G1005)</f>
        <v>23493862</v>
      </c>
      <c r="G30" s="2">
        <f>(Önkormányzat!H1005)</f>
        <v>19949000</v>
      </c>
    </row>
    <row r="31" spans="1:7" x14ac:dyDescent="0.2">
      <c r="A31" s="16">
        <v>2</v>
      </c>
      <c r="B31" s="1" t="s">
        <v>27</v>
      </c>
      <c r="C31" s="2">
        <f>(Önkormányzat!D1006)</f>
        <v>31000000</v>
      </c>
      <c r="D31" s="2">
        <f>(Önkormányzat!E1006)</f>
        <v>0</v>
      </c>
      <c r="E31" s="2">
        <f>(Önkormányzat!F1006)</f>
        <v>31000000</v>
      </c>
      <c r="F31" s="2">
        <f>(Önkormányzat!G1006)</f>
        <v>32415242</v>
      </c>
      <c r="G31" s="2">
        <f>(Önkormányzat!H1006)</f>
        <v>46000000</v>
      </c>
    </row>
    <row r="32" spans="1:7" x14ac:dyDescent="0.2">
      <c r="A32" s="16">
        <v>3</v>
      </c>
      <c r="B32" s="1" t="s">
        <v>70</v>
      </c>
      <c r="C32" s="2">
        <f>(Önkormányzat!D1007)</f>
        <v>27000000</v>
      </c>
      <c r="D32" s="2">
        <f>(Önkormányzat!E1007)</f>
        <v>0</v>
      </c>
      <c r="E32" s="2">
        <f>(Önkormányzat!F1007)</f>
        <v>27000000</v>
      </c>
      <c r="F32" s="2">
        <f>(Önkormányzat!G1007)</f>
        <v>31628339</v>
      </c>
      <c r="G32" s="2">
        <f>(Önkormányzat!H1007)</f>
        <v>46000000</v>
      </c>
    </row>
    <row r="33" spans="1:7" x14ac:dyDescent="0.2">
      <c r="A33" s="16">
        <v>4</v>
      </c>
      <c r="B33" s="1" t="s">
        <v>172</v>
      </c>
      <c r="C33" s="2">
        <f>(Önkormányzat!D1008)</f>
        <v>6400000</v>
      </c>
      <c r="D33" s="2">
        <f>(Önkormányzat!E1008)</f>
        <v>0</v>
      </c>
      <c r="E33" s="2">
        <f>(Önkormányzat!F1008)</f>
        <v>6400000</v>
      </c>
      <c r="F33" s="2">
        <f>(Önkormányzat!G1008)</f>
        <v>6677367</v>
      </c>
      <c r="G33" s="2">
        <f>(Önkormányzat!H1008)</f>
        <v>9000000</v>
      </c>
    </row>
    <row r="34" spans="1:7" x14ac:dyDescent="0.2">
      <c r="A34" s="16">
        <v>5</v>
      </c>
      <c r="B34" s="1" t="s">
        <v>71</v>
      </c>
      <c r="C34" s="2">
        <f>(Önkormányzat!D1009)</f>
        <v>14000000</v>
      </c>
      <c r="D34" s="2">
        <f>(Önkormányzat!E1009)</f>
        <v>0</v>
      </c>
      <c r="E34" s="2">
        <f>(Önkormányzat!F1009)</f>
        <v>14000000</v>
      </c>
      <c r="F34" s="2">
        <f>(Önkormányzat!G1009)</f>
        <v>20055250</v>
      </c>
      <c r="G34" s="2">
        <f>(Önkormányzat!H1009)</f>
        <v>20000000</v>
      </c>
    </row>
    <row r="35" spans="1:7" x14ac:dyDescent="0.2">
      <c r="A35" s="16">
        <v>6</v>
      </c>
      <c r="B35" s="1" t="s">
        <v>72</v>
      </c>
      <c r="C35" s="2">
        <f>(Önkormányzat!D1010)</f>
        <v>32000000</v>
      </c>
      <c r="D35" s="2">
        <f>(Önkormányzat!E1010)</f>
        <v>0</v>
      </c>
      <c r="E35" s="2">
        <f>(Önkormányzat!F1010)</f>
        <v>32000000</v>
      </c>
      <c r="F35" s="2">
        <f>(Önkormányzat!G1010)</f>
        <v>46935617</v>
      </c>
      <c r="G35" s="2">
        <f>(Önkormányzat!H1010)</f>
        <v>47000000</v>
      </c>
    </row>
    <row r="36" spans="1:7" x14ac:dyDescent="0.2">
      <c r="A36" s="16">
        <v>7</v>
      </c>
      <c r="B36" s="1" t="s">
        <v>28</v>
      </c>
      <c r="C36" s="2">
        <f>(Önkormányzat!D1011)</f>
        <v>1000000</v>
      </c>
      <c r="D36" s="2">
        <f>(Önkormányzat!E1011)</f>
        <v>0</v>
      </c>
      <c r="E36" s="2">
        <f>(Önkormányzat!F1011)</f>
        <v>1000000</v>
      </c>
      <c r="F36" s="2">
        <f>(Önkormányzat!G1011)</f>
        <v>2205298</v>
      </c>
      <c r="G36" s="2">
        <f>(Önkormányzat!H1011)</f>
        <v>1000000</v>
      </c>
    </row>
    <row r="37" spans="1:7" s="6" customFormat="1" x14ac:dyDescent="0.2">
      <c r="A37" s="17">
        <v>8</v>
      </c>
      <c r="B37" s="18" t="s">
        <v>195</v>
      </c>
      <c r="C37" s="13">
        <f t="shared" ref="C37" si="6">SUM(C31:C36)</f>
        <v>111400000</v>
      </c>
      <c r="D37" s="13">
        <f t="shared" ref="D37:E37" si="7">SUM(D31:D36)</f>
        <v>0</v>
      </c>
      <c r="E37" s="13">
        <f t="shared" si="7"/>
        <v>111400000</v>
      </c>
      <c r="F37" s="13">
        <f t="shared" ref="F37:G37" si="8">SUM(F31:F36)</f>
        <v>139917113</v>
      </c>
      <c r="G37" s="13">
        <f t="shared" si="8"/>
        <v>169000000</v>
      </c>
    </row>
    <row r="38" spans="1:7" x14ac:dyDescent="0.2">
      <c r="A38" s="16">
        <v>9</v>
      </c>
      <c r="B38" s="23" t="s">
        <v>74</v>
      </c>
      <c r="C38" s="2">
        <f>(Önkormányzat!D1012)</f>
        <v>0</v>
      </c>
      <c r="D38" s="2">
        <f>(Önkormányzat!E1012)</f>
        <v>0</v>
      </c>
      <c r="E38" s="2">
        <f>(Önkormányzat!F1012)</f>
        <v>0</v>
      </c>
      <c r="F38" s="2">
        <f>(Önkormányzat!G1012)</f>
        <v>33426</v>
      </c>
      <c r="G38" s="2">
        <f>(Önkormányzat!H1012)</f>
        <v>0</v>
      </c>
    </row>
    <row r="39" spans="1:7" x14ac:dyDescent="0.2">
      <c r="A39" s="16">
        <v>10</v>
      </c>
      <c r="B39" s="23" t="s">
        <v>29</v>
      </c>
      <c r="C39" s="2">
        <f>(Önkormányzat!D1013)</f>
        <v>0</v>
      </c>
      <c r="D39" s="2">
        <f>(Önkormányzat!E1013)</f>
        <v>0</v>
      </c>
      <c r="E39" s="2">
        <f>(Önkormányzat!F1013)</f>
        <v>0</v>
      </c>
      <c r="F39" s="2">
        <f>(Önkormányzat!G1013)</f>
        <v>0</v>
      </c>
      <c r="G39" s="2">
        <f>(Önkormányzat!H1013)</f>
        <v>0</v>
      </c>
    </row>
    <row r="40" spans="1:7" x14ac:dyDescent="0.2">
      <c r="A40" s="16">
        <v>11</v>
      </c>
      <c r="B40" s="1" t="s">
        <v>73</v>
      </c>
      <c r="C40" s="2">
        <f>(Önkormányzat!D1014)</f>
        <v>0</v>
      </c>
      <c r="D40" s="2">
        <f>(Önkormányzat!E1014)</f>
        <v>0</v>
      </c>
      <c r="E40" s="2">
        <f>(Önkormányzat!F1014)</f>
        <v>0</v>
      </c>
      <c r="F40" s="2">
        <f>(Önkormányzat!G1014)</f>
        <v>0</v>
      </c>
      <c r="G40" s="2">
        <f>(Önkormányzat!H1014)</f>
        <v>0</v>
      </c>
    </row>
    <row r="41" spans="1:7" x14ac:dyDescent="0.2">
      <c r="A41" s="16">
        <v>12</v>
      </c>
      <c r="B41" s="1" t="s">
        <v>30</v>
      </c>
      <c r="C41" s="2">
        <f>(Önkormányzat!D1015)</f>
        <v>41919798</v>
      </c>
      <c r="D41" s="2">
        <f>(Önkormányzat!E1015)</f>
        <v>24764821</v>
      </c>
      <c r="E41" s="2">
        <f>(Önkormányzat!F1015)</f>
        <v>66684619</v>
      </c>
      <c r="F41" s="2">
        <f>(Önkormányzat!G1015)</f>
        <v>66681199</v>
      </c>
      <c r="G41" s="2">
        <f>(Önkormányzat!H1015)</f>
        <v>46274859</v>
      </c>
    </row>
    <row r="42" spans="1:7" x14ac:dyDescent="0.2">
      <c r="A42" s="16">
        <v>13</v>
      </c>
      <c r="B42" s="1" t="s">
        <v>104</v>
      </c>
      <c r="C42" s="2">
        <f>(Önkormányzat!D1016)</f>
        <v>25074103</v>
      </c>
      <c r="D42" s="2">
        <f>(Önkormányzat!E1016)</f>
        <v>-5077103</v>
      </c>
      <c r="E42" s="2">
        <f>(Önkormányzat!F1016)</f>
        <v>19997000</v>
      </c>
      <c r="F42" s="2">
        <f>(Önkormányzat!G1016)</f>
        <v>13740608</v>
      </c>
      <c r="G42" s="2">
        <f>(Önkormányzat!H1016)</f>
        <v>13724000</v>
      </c>
    </row>
    <row r="43" spans="1:7" x14ac:dyDescent="0.2">
      <c r="A43" s="16">
        <v>14</v>
      </c>
      <c r="B43" s="1" t="s">
        <v>105</v>
      </c>
      <c r="C43" s="2">
        <f>(Önkormányzat!D1017)</f>
        <v>50000</v>
      </c>
      <c r="D43" s="2">
        <f>(Önkormányzat!E1017)</f>
        <v>0</v>
      </c>
      <c r="E43" s="2">
        <f>(Önkormányzat!F1017)</f>
        <v>50000</v>
      </c>
      <c r="F43" s="2">
        <f>(Önkormányzat!G1017)</f>
        <v>0</v>
      </c>
      <c r="G43" s="2">
        <f>(Önkormányzat!H1017)</f>
        <v>0</v>
      </c>
    </row>
    <row r="44" spans="1:7" x14ac:dyDescent="0.2">
      <c r="A44" s="16">
        <v>15</v>
      </c>
      <c r="B44" s="1" t="s">
        <v>31</v>
      </c>
      <c r="C44" s="2">
        <f>(Önkormányzat!D1018)</f>
        <v>0</v>
      </c>
      <c r="D44" s="2">
        <f>(Önkormányzat!E1018)</f>
        <v>0</v>
      </c>
      <c r="E44" s="2">
        <f>(Önkormányzat!F1018)</f>
        <v>0</v>
      </c>
      <c r="F44" s="2">
        <f>(Önkormányzat!G1018)</f>
        <v>0</v>
      </c>
      <c r="G44" s="2">
        <f>(Önkormányzat!H1018)</f>
        <v>0</v>
      </c>
    </row>
    <row r="45" spans="1:7" x14ac:dyDescent="0.2">
      <c r="A45" s="16">
        <v>16</v>
      </c>
      <c r="B45" s="1" t="s">
        <v>96</v>
      </c>
      <c r="C45" s="2">
        <f>(Önkormányzat!D1019)</f>
        <v>0</v>
      </c>
      <c r="D45" s="2">
        <f>(Önkormányzat!E1019)</f>
        <v>0</v>
      </c>
      <c r="E45" s="2">
        <f>(Önkormányzat!F1019)</f>
        <v>0</v>
      </c>
      <c r="F45" s="2">
        <f>(Önkormányzat!G1019)</f>
        <v>0</v>
      </c>
      <c r="G45" s="2">
        <f>(Önkormányzat!H1019)</f>
        <v>0</v>
      </c>
    </row>
    <row r="46" spans="1:7" x14ac:dyDescent="0.2">
      <c r="A46" s="16">
        <v>17</v>
      </c>
      <c r="B46" s="5" t="s">
        <v>398</v>
      </c>
      <c r="C46" s="2">
        <f>(Önkormányzat!D1020)</f>
        <v>0</v>
      </c>
      <c r="D46" s="2">
        <f>(Önkormányzat!E1020)</f>
        <v>0</v>
      </c>
      <c r="E46" s="2">
        <f>(Önkormányzat!F1020)</f>
        <v>0</v>
      </c>
      <c r="F46" s="2">
        <f>(Önkormányzat!G1020)</f>
        <v>0</v>
      </c>
      <c r="G46" s="2">
        <f>(Önkormányzat!H1020)</f>
        <v>0</v>
      </c>
    </row>
    <row r="47" spans="1:7" s="6" customFormat="1" x14ac:dyDescent="0.2">
      <c r="A47" s="17">
        <v>18</v>
      </c>
      <c r="B47" s="18" t="s">
        <v>196</v>
      </c>
      <c r="C47" s="13">
        <f>(Önkormányzat!D1021)</f>
        <v>198025932</v>
      </c>
      <c r="D47" s="13">
        <f>(Önkormányzat!E1021)</f>
        <v>20856118</v>
      </c>
      <c r="E47" s="13">
        <f>(Önkormányzat!F1021)</f>
        <v>218882050</v>
      </c>
      <c r="F47" s="13">
        <f>(Önkormányzat!G1021)</f>
        <v>243866208</v>
      </c>
      <c r="G47" s="13">
        <f>(Önkormányzat!H1021)</f>
        <v>248947859</v>
      </c>
    </row>
    <row r="48" spans="1:7" x14ac:dyDescent="0.2">
      <c r="A48" s="16">
        <v>19</v>
      </c>
      <c r="B48" s="23" t="s">
        <v>33</v>
      </c>
      <c r="C48" s="2">
        <f>(Önkormányzat!D1023)</f>
        <v>0</v>
      </c>
      <c r="D48" s="2">
        <f>(Önkormányzat!E1023)</f>
        <v>0</v>
      </c>
      <c r="E48" s="2">
        <f>(Önkormányzat!F1023)</f>
        <v>0</v>
      </c>
      <c r="F48" s="2">
        <f>(Önkormányzat!G1023)</f>
        <v>160000</v>
      </c>
      <c r="G48" s="2">
        <f>(Önkormányzat!H1023)</f>
        <v>0</v>
      </c>
    </row>
    <row r="49" spans="1:7" x14ac:dyDescent="0.2">
      <c r="A49" s="16">
        <v>20</v>
      </c>
      <c r="B49" s="23" t="s">
        <v>10</v>
      </c>
      <c r="C49" s="2">
        <f>(Önkormányzat!D1024)</f>
        <v>0</v>
      </c>
      <c r="D49" s="2">
        <f>(Önkormányzat!E1024)</f>
        <v>0</v>
      </c>
      <c r="E49" s="2">
        <f>(Önkormányzat!F1024)</f>
        <v>0</v>
      </c>
      <c r="F49" s="2">
        <f>(Önkormányzat!G1024)</f>
        <v>0</v>
      </c>
      <c r="G49" s="2">
        <f>(Önkormányzat!H1024)</f>
        <v>0</v>
      </c>
    </row>
    <row r="50" spans="1:7" x14ac:dyDescent="0.2">
      <c r="A50" s="16">
        <v>21</v>
      </c>
      <c r="B50" s="5" t="s">
        <v>306</v>
      </c>
      <c r="C50" s="2">
        <f>(Önkormányzat!D1025)</f>
        <v>0</v>
      </c>
      <c r="D50" s="2">
        <f>(Önkormányzat!E1025)</f>
        <v>0</v>
      </c>
      <c r="E50" s="2">
        <f>(Önkormányzat!F1025)</f>
        <v>0</v>
      </c>
      <c r="F50" s="2">
        <f>(Önkormányzat!G1025)</f>
        <v>0</v>
      </c>
      <c r="G50" s="2">
        <f>(Önkormányzat!H1025)</f>
        <v>0</v>
      </c>
    </row>
    <row r="51" spans="1:7" x14ac:dyDescent="0.2">
      <c r="A51" s="16">
        <v>22</v>
      </c>
      <c r="B51" s="1" t="s">
        <v>106</v>
      </c>
      <c r="C51" s="2">
        <f>(Önkormányzat!D1026)</f>
        <v>8043000</v>
      </c>
      <c r="D51" s="2">
        <f>(Önkormányzat!E1026)</f>
        <v>58430366</v>
      </c>
      <c r="E51" s="2">
        <f>(Önkormányzat!F1026)</f>
        <v>66473366</v>
      </c>
      <c r="F51" s="2">
        <f>(Önkormányzat!G1026)</f>
        <v>62311315</v>
      </c>
      <c r="G51" s="2">
        <f>(Önkormányzat!H1026)</f>
        <v>191061066</v>
      </c>
    </row>
    <row r="52" spans="1:7" x14ac:dyDescent="0.2">
      <c r="A52" s="16">
        <v>23</v>
      </c>
      <c r="B52" s="1" t="s">
        <v>107</v>
      </c>
      <c r="C52" s="2">
        <f>(Önkormányzat!D1027)</f>
        <v>66770000</v>
      </c>
      <c r="D52" s="2">
        <f>(Önkormányzat!E1027)</f>
        <v>0</v>
      </c>
      <c r="E52" s="2">
        <f>(Önkormányzat!F1027)</f>
        <v>66770000</v>
      </c>
      <c r="F52" s="2">
        <f>(Önkormányzat!G1027)</f>
        <v>0</v>
      </c>
      <c r="G52" s="2">
        <f>(Önkormányzat!H1027)</f>
        <v>70270000</v>
      </c>
    </row>
    <row r="53" spans="1:7" x14ac:dyDescent="0.2">
      <c r="A53" s="16">
        <v>24</v>
      </c>
      <c r="B53" s="1" t="s">
        <v>97</v>
      </c>
      <c r="C53" s="2">
        <f>(Önkormányzat!D1028)</f>
        <v>0</v>
      </c>
      <c r="D53" s="2">
        <f>(Önkormányzat!E1028)</f>
        <v>0</v>
      </c>
      <c r="E53" s="2">
        <f>(Önkormányzat!F1028)</f>
        <v>0</v>
      </c>
      <c r="F53" s="2">
        <f>(Önkormányzat!G1028)</f>
        <v>0</v>
      </c>
      <c r="G53" s="2">
        <f>(Önkormányzat!H1028)</f>
        <v>0</v>
      </c>
    </row>
    <row r="54" spans="1:7" x14ac:dyDescent="0.2">
      <c r="A54" s="16">
        <v>25</v>
      </c>
      <c r="B54" s="1" t="s">
        <v>34</v>
      </c>
      <c r="C54" s="2">
        <f>(Önkormányzat!D1029)</f>
        <v>198820068</v>
      </c>
      <c r="D54" s="2">
        <f>(Önkormányzat!E1029)</f>
        <v>0</v>
      </c>
      <c r="E54" s="2">
        <f>(Önkormányzat!F1029)</f>
        <v>198820068</v>
      </c>
      <c r="F54" s="2">
        <f>(Önkormányzat!G1029)</f>
        <v>198820068</v>
      </c>
      <c r="G54" s="2">
        <f>(Önkormányzat!H1029)</f>
        <v>77582917</v>
      </c>
    </row>
    <row r="55" spans="1:7" s="6" customFormat="1" x14ac:dyDescent="0.2">
      <c r="A55" s="16">
        <v>26</v>
      </c>
      <c r="B55" s="18" t="s">
        <v>307</v>
      </c>
      <c r="C55" s="13">
        <f>(Önkormányzat!D1030)</f>
        <v>273633068</v>
      </c>
      <c r="D55" s="13">
        <f>(Önkormányzat!E1030)</f>
        <v>58430366</v>
      </c>
      <c r="E55" s="13">
        <f>(Önkormányzat!F1030)</f>
        <v>332063434</v>
      </c>
      <c r="F55" s="13">
        <f>(Önkormányzat!G1030)</f>
        <v>261291383</v>
      </c>
      <c r="G55" s="13">
        <f>(Önkormányzat!H1030)</f>
        <v>338913983</v>
      </c>
    </row>
    <row r="56" spans="1:7" x14ac:dyDescent="0.2">
      <c r="A56" s="16">
        <v>27</v>
      </c>
      <c r="B56" s="1" t="s">
        <v>32</v>
      </c>
      <c r="C56" s="2">
        <f>(Önkormányzat!D1031)</f>
        <v>0</v>
      </c>
      <c r="D56" s="2">
        <f>(Önkormányzat!E1031)</f>
        <v>0</v>
      </c>
      <c r="E56" s="2">
        <f>(Önkormányzat!F1031)</f>
        <v>0</v>
      </c>
      <c r="F56" s="2">
        <f>(Önkormányzat!G1031)</f>
        <v>0</v>
      </c>
      <c r="G56" s="2">
        <f>(Önkormányzat!H1031)</f>
        <v>0</v>
      </c>
    </row>
    <row r="57" spans="1:7" s="6" customFormat="1" x14ac:dyDescent="0.2">
      <c r="A57" s="16">
        <v>28</v>
      </c>
      <c r="B57" s="18" t="s">
        <v>308</v>
      </c>
      <c r="C57" s="13">
        <f>(Önkormányzat!D1032)</f>
        <v>471659000</v>
      </c>
      <c r="D57" s="13">
        <f>(Önkormányzat!E1032)</f>
        <v>79286484</v>
      </c>
      <c r="E57" s="13">
        <f>(Önkormányzat!F1032)</f>
        <v>550945484</v>
      </c>
      <c r="F57" s="13">
        <f>(Önkormányzat!G1032)</f>
        <v>505157591</v>
      </c>
      <c r="G57" s="13">
        <f>(Önkormányzat!H1032)</f>
        <v>587861842</v>
      </c>
    </row>
    <row r="58" spans="1:7" s="24" customFormat="1" x14ac:dyDescent="0.2">
      <c r="C58" s="25"/>
      <c r="D58" s="25"/>
      <c r="E58" s="25"/>
      <c r="F58" s="25"/>
      <c r="G58" s="25"/>
    </row>
    <row r="59" spans="1:7" x14ac:dyDescent="0.2">
      <c r="A59" s="8"/>
      <c r="C59" s="4"/>
      <c r="D59" s="4"/>
      <c r="E59" s="4"/>
      <c r="F59" s="4"/>
      <c r="G59" s="4"/>
    </row>
    <row r="60" spans="1:7" x14ac:dyDescent="0.2">
      <c r="A60" s="8"/>
      <c r="C60" s="4"/>
      <c r="D60" s="4"/>
      <c r="E60" s="4"/>
      <c r="F60" s="4"/>
      <c r="G60" s="4"/>
    </row>
    <row r="61" spans="1:7" x14ac:dyDescent="0.2">
      <c r="A61" s="8"/>
      <c r="C61" s="4"/>
      <c r="D61" s="4"/>
      <c r="E61" s="4"/>
      <c r="F61" s="4"/>
      <c r="G61" s="4"/>
    </row>
    <row r="62" spans="1:7" x14ac:dyDescent="0.2">
      <c r="A62" s="8"/>
      <c r="C62" s="4"/>
      <c r="D62" s="4"/>
      <c r="E62" s="4"/>
      <c r="F62" s="4"/>
      <c r="G62" s="4"/>
    </row>
  </sheetData>
  <mergeCells count="2">
    <mergeCell ref="A2:G2"/>
    <mergeCell ref="A3:G3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8" orientation="portrait" r:id="rId1"/>
  <headerFooter alignWithMargins="0">
    <oddHeader>&amp;CÖnkormányzati szinten összesített 2022.évi költségvetés Balatonberény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>
    <pageSetUpPr fitToPage="1"/>
  </sheetPr>
  <dimension ref="A1:IJ1033"/>
  <sheetViews>
    <sheetView topLeftCell="A983" zoomScale="80" zoomScaleNormal="80" workbookViewId="0">
      <selection activeCell="A980" sqref="A980:H1034"/>
    </sheetView>
  </sheetViews>
  <sheetFormatPr defaultColWidth="9.140625" defaultRowHeight="11.25" x14ac:dyDescent="0.2"/>
  <cols>
    <col min="1" max="2" width="7.5703125" style="39" customWidth="1"/>
    <col min="3" max="3" width="49.28515625" style="40" customWidth="1"/>
    <col min="4" max="4" width="10.28515625" style="41" bestFit="1" customWidth="1"/>
    <col min="5" max="5" width="9.85546875" style="41" customWidth="1"/>
    <col min="6" max="6" width="12.140625" style="41" bestFit="1" customWidth="1"/>
    <col min="7" max="8" width="10.28515625" style="41" bestFit="1" customWidth="1"/>
    <col min="9" max="9" width="10.5703125" style="41" customWidth="1"/>
    <col min="10" max="16384" width="9.140625" style="40"/>
  </cols>
  <sheetData>
    <row r="1" spans="1:9" x14ac:dyDescent="0.2">
      <c r="C1" s="40" t="s">
        <v>652</v>
      </c>
      <c r="E1" s="42"/>
    </row>
    <row r="2" spans="1:9" x14ac:dyDescent="0.2">
      <c r="C2" s="40" t="s">
        <v>563</v>
      </c>
    </row>
    <row r="4" spans="1:9" s="43" customFormat="1" x14ac:dyDescent="0.2">
      <c r="A4" s="43" t="s">
        <v>111</v>
      </c>
      <c r="I4" s="44"/>
    </row>
    <row r="5" spans="1:9" s="47" customFormat="1" x14ac:dyDescent="0.2">
      <c r="A5" s="45" t="s">
        <v>650</v>
      </c>
      <c r="B5" s="45"/>
      <c r="C5" s="45"/>
      <c r="D5" s="45"/>
      <c r="E5" s="45"/>
      <c r="F5" s="45"/>
      <c r="G5" s="45"/>
      <c r="H5" s="45"/>
      <c r="I5" s="46"/>
    </row>
    <row r="6" spans="1:9" s="47" customFormat="1" x14ac:dyDescent="0.2">
      <c r="A6" s="46"/>
      <c r="B6" s="46"/>
      <c r="C6" s="46"/>
      <c r="D6" s="46"/>
      <c r="E6" s="46"/>
      <c r="F6" s="46"/>
      <c r="G6" s="46"/>
      <c r="H6" s="46"/>
      <c r="I6" s="46"/>
    </row>
    <row r="7" spans="1:9" s="43" customFormat="1" ht="30.75" customHeight="1" x14ac:dyDescent="0.2">
      <c r="A7" s="48"/>
      <c r="B7" s="48"/>
      <c r="D7" s="49" t="s">
        <v>554</v>
      </c>
      <c r="E7" s="49" t="s">
        <v>555</v>
      </c>
      <c r="F7" s="49" t="s">
        <v>556</v>
      </c>
      <c r="G7" s="49" t="s">
        <v>649</v>
      </c>
      <c r="H7" s="49" t="s">
        <v>650</v>
      </c>
      <c r="I7" s="50"/>
    </row>
    <row r="8" spans="1:9" s="43" customFormat="1" x14ac:dyDescent="0.2">
      <c r="A8" s="48" t="s">
        <v>227</v>
      </c>
      <c r="B8" s="48"/>
      <c r="D8" s="51"/>
      <c r="E8" s="51"/>
      <c r="F8" s="51"/>
      <c r="G8" s="51"/>
      <c r="H8" s="51"/>
      <c r="I8" s="51"/>
    </row>
    <row r="9" spans="1:9" s="43" customFormat="1" x14ac:dyDescent="0.2">
      <c r="A9" s="48" t="s">
        <v>226</v>
      </c>
      <c r="B9" s="48"/>
      <c r="D9" s="51"/>
      <c r="E9" s="51"/>
      <c r="F9" s="51"/>
      <c r="G9" s="51"/>
      <c r="H9" s="51"/>
      <c r="I9" s="51"/>
    </row>
    <row r="10" spans="1:9" s="43" customFormat="1" x14ac:dyDescent="0.2">
      <c r="A10" s="52" t="s">
        <v>52</v>
      </c>
      <c r="B10" s="52"/>
      <c r="D10" s="51"/>
      <c r="E10" s="51"/>
      <c r="F10" s="51"/>
      <c r="G10" s="51"/>
      <c r="H10" s="51"/>
      <c r="I10" s="51"/>
    </row>
    <row r="11" spans="1:9" s="43" customFormat="1" x14ac:dyDescent="0.2">
      <c r="A11" s="53" t="s">
        <v>576</v>
      </c>
      <c r="B11" s="53" t="s">
        <v>324</v>
      </c>
      <c r="C11" s="54" t="s">
        <v>578</v>
      </c>
      <c r="D11" s="55">
        <v>0</v>
      </c>
      <c r="E11" s="55"/>
      <c r="F11" s="55">
        <f t="shared" ref="F11:F13" si="0">SUM(D11:E11)</f>
        <v>0</v>
      </c>
      <c r="G11" s="55">
        <v>45000</v>
      </c>
      <c r="H11" s="55">
        <v>0</v>
      </c>
      <c r="I11" s="41" t="s">
        <v>312</v>
      </c>
    </row>
    <row r="12" spans="1:9" s="43" customFormat="1" x14ac:dyDescent="0.2">
      <c r="A12" s="53" t="s">
        <v>577</v>
      </c>
      <c r="B12" s="53" t="s">
        <v>315</v>
      </c>
      <c r="C12" s="54" t="s">
        <v>89</v>
      </c>
      <c r="D12" s="55">
        <v>0</v>
      </c>
      <c r="E12" s="55"/>
      <c r="F12" s="55">
        <f t="shared" si="0"/>
        <v>0</v>
      </c>
      <c r="G12" s="55">
        <v>12150</v>
      </c>
      <c r="H12" s="55">
        <v>0</v>
      </c>
      <c r="I12" s="41" t="s">
        <v>312</v>
      </c>
    </row>
    <row r="13" spans="1:9" s="43" customFormat="1" x14ac:dyDescent="0.2">
      <c r="A13" s="53" t="s">
        <v>470</v>
      </c>
      <c r="B13" s="53" t="s">
        <v>329</v>
      </c>
      <c r="C13" s="54" t="s">
        <v>164</v>
      </c>
      <c r="D13" s="55">
        <v>0</v>
      </c>
      <c r="E13" s="55">
        <v>950489</v>
      </c>
      <c r="F13" s="55">
        <f t="shared" si="0"/>
        <v>950489</v>
      </c>
      <c r="G13" s="55">
        <v>592339</v>
      </c>
      <c r="H13" s="55"/>
      <c r="I13" s="41" t="s">
        <v>312</v>
      </c>
    </row>
    <row r="14" spans="1:9" x14ac:dyDescent="0.2">
      <c r="A14" s="53" t="s">
        <v>408</v>
      </c>
      <c r="B14" s="53" t="s">
        <v>408</v>
      </c>
      <c r="C14" s="54" t="s">
        <v>524</v>
      </c>
      <c r="D14" s="55">
        <v>500000</v>
      </c>
      <c r="E14" s="55"/>
      <c r="F14" s="55">
        <f t="shared" ref="F14:F22" si="1">SUM(D14:E14)</f>
        <v>500000</v>
      </c>
      <c r="G14" s="55">
        <v>500000</v>
      </c>
      <c r="H14" s="55">
        <v>0</v>
      </c>
      <c r="I14" s="41" t="s">
        <v>312</v>
      </c>
    </row>
    <row r="15" spans="1:9" x14ac:dyDescent="0.2">
      <c r="A15" s="53" t="s">
        <v>408</v>
      </c>
      <c r="B15" s="53"/>
      <c r="C15" s="54" t="s">
        <v>525</v>
      </c>
      <c r="D15" s="55">
        <v>2857000</v>
      </c>
      <c r="E15" s="55">
        <v>3520330</v>
      </c>
      <c r="F15" s="55">
        <f t="shared" si="1"/>
        <v>6377330</v>
      </c>
      <c r="G15" s="55">
        <v>5878827</v>
      </c>
      <c r="H15" s="55">
        <v>0</v>
      </c>
      <c r="I15" s="41" t="s">
        <v>312</v>
      </c>
    </row>
    <row r="16" spans="1:9" x14ac:dyDescent="0.2">
      <c r="A16" s="53" t="s">
        <v>408</v>
      </c>
      <c r="B16" s="53"/>
      <c r="C16" s="54" t="s">
        <v>613</v>
      </c>
      <c r="D16" s="55">
        <v>0</v>
      </c>
      <c r="E16" s="55">
        <v>960000</v>
      </c>
      <c r="F16" s="55">
        <f t="shared" si="1"/>
        <v>960000</v>
      </c>
      <c r="G16" s="55">
        <v>1580000</v>
      </c>
      <c r="H16" s="55">
        <v>0</v>
      </c>
      <c r="I16" s="41" t="s">
        <v>312</v>
      </c>
    </row>
    <row r="17" spans="1:9" x14ac:dyDescent="0.2">
      <c r="A17" s="53" t="s">
        <v>408</v>
      </c>
      <c r="B17" s="53"/>
      <c r="C17" s="54" t="s">
        <v>631</v>
      </c>
      <c r="D17" s="55">
        <v>0</v>
      </c>
      <c r="E17" s="55">
        <v>2400000</v>
      </c>
      <c r="F17" s="55">
        <f t="shared" si="1"/>
        <v>2400000</v>
      </c>
      <c r="G17" s="55">
        <v>2400000</v>
      </c>
      <c r="H17" s="55">
        <v>0</v>
      </c>
      <c r="I17" s="41" t="s">
        <v>312</v>
      </c>
    </row>
    <row r="18" spans="1:9" x14ac:dyDescent="0.2">
      <c r="A18" s="53" t="s">
        <v>317</v>
      </c>
      <c r="B18" s="53" t="s">
        <v>317</v>
      </c>
      <c r="C18" s="54" t="s">
        <v>430</v>
      </c>
      <c r="D18" s="55">
        <v>907000</v>
      </c>
      <c r="E18" s="55">
        <v>648000</v>
      </c>
      <c r="F18" s="55">
        <f>SUM(D18:E18)</f>
        <v>1555000</v>
      </c>
      <c r="G18" s="55">
        <v>827456</v>
      </c>
      <c r="H18" s="55">
        <v>0</v>
      </c>
      <c r="I18" s="41" t="s">
        <v>312</v>
      </c>
    </row>
    <row r="19" spans="1:9" x14ac:dyDescent="0.2">
      <c r="A19" s="53" t="s">
        <v>408</v>
      </c>
      <c r="B19" s="53" t="s">
        <v>408</v>
      </c>
      <c r="C19" s="54" t="s">
        <v>676</v>
      </c>
      <c r="D19" s="55">
        <v>0</v>
      </c>
      <c r="E19" s="55"/>
      <c r="F19" s="55">
        <f>SUM(D19:E19)</f>
        <v>0</v>
      </c>
      <c r="G19" s="55">
        <v>0</v>
      </c>
      <c r="H19" s="55">
        <v>7985268</v>
      </c>
      <c r="I19" s="41" t="s">
        <v>312</v>
      </c>
    </row>
    <row r="20" spans="1:9" x14ac:dyDescent="0.2">
      <c r="A20" s="53" t="s">
        <v>499</v>
      </c>
      <c r="B20" s="53" t="s">
        <v>216</v>
      </c>
      <c r="C20" s="54" t="s">
        <v>647</v>
      </c>
      <c r="D20" s="55">
        <v>0</v>
      </c>
      <c r="E20" s="55"/>
      <c r="F20" s="55">
        <f t="shared" si="1"/>
        <v>0</v>
      </c>
      <c r="G20" s="55">
        <v>1200000</v>
      </c>
      <c r="H20" s="55">
        <v>0</v>
      </c>
      <c r="I20" s="41" t="s">
        <v>312</v>
      </c>
    </row>
    <row r="21" spans="1:9" x14ac:dyDescent="0.2">
      <c r="A21" s="53" t="s">
        <v>499</v>
      </c>
      <c r="B21" s="53"/>
      <c r="C21" s="54" t="s">
        <v>632</v>
      </c>
      <c r="D21" s="55">
        <v>0</v>
      </c>
      <c r="E21" s="55"/>
      <c r="F21" s="55">
        <f t="shared" si="1"/>
        <v>0</v>
      </c>
      <c r="G21" s="55">
        <v>5602743</v>
      </c>
      <c r="H21" s="55">
        <v>0</v>
      </c>
      <c r="I21" s="41" t="s">
        <v>312</v>
      </c>
    </row>
    <row r="22" spans="1:9" x14ac:dyDescent="0.2">
      <c r="A22" s="53" t="s">
        <v>503</v>
      </c>
      <c r="B22" s="53" t="s">
        <v>316</v>
      </c>
      <c r="C22" s="54" t="s">
        <v>504</v>
      </c>
      <c r="D22" s="55">
        <v>0</v>
      </c>
      <c r="E22" s="55"/>
      <c r="F22" s="55">
        <f t="shared" si="1"/>
        <v>0</v>
      </c>
      <c r="G22" s="55">
        <v>1836741</v>
      </c>
      <c r="H22" s="55">
        <v>0</v>
      </c>
      <c r="I22" s="41" t="s">
        <v>312</v>
      </c>
    </row>
    <row r="23" spans="1:9" s="47" customFormat="1" x14ac:dyDescent="0.2">
      <c r="A23" s="56"/>
      <c r="B23" s="56"/>
      <c r="C23" s="57" t="s">
        <v>85</v>
      </c>
      <c r="D23" s="58">
        <f>SUM(D11:D22)</f>
        <v>4264000</v>
      </c>
      <c r="E23" s="58">
        <f>SUM(E11:E22)</f>
        <v>8478819</v>
      </c>
      <c r="F23" s="58">
        <f>SUM(F11:F22)</f>
        <v>12742819</v>
      </c>
      <c r="G23" s="58">
        <f>SUM(G11:G22)</f>
        <v>20475256</v>
      </c>
      <c r="H23" s="58">
        <f>SUM(H11:H22)</f>
        <v>7985268</v>
      </c>
      <c r="I23" s="42"/>
    </row>
    <row r="24" spans="1:9" s="47" customFormat="1" x14ac:dyDescent="0.2">
      <c r="A24" s="59"/>
      <c r="B24" s="59"/>
      <c r="C24" s="60"/>
      <c r="D24" s="42"/>
      <c r="E24" s="42"/>
      <c r="F24" s="42"/>
      <c r="G24" s="42"/>
      <c r="H24" s="42"/>
      <c r="I24" s="42"/>
    </row>
    <row r="25" spans="1:9" s="47" customFormat="1" x14ac:dyDescent="0.2">
      <c r="A25" s="59"/>
      <c r="B25" s="59"/>
      <c r="C25" s="60"/>
      <c r="D25" s="42"/>
      <c r="E25" s="42"/>
      <c r="F25" s="42"/>
      <c r="G25" s="42"/>
      <c r="H25" s="42"/>
      <c r="I25" s="42"/>
    </row>
    <row r="26" spans="1:9" s="43" customFormat="1" x14ac:dyDescent="0.2">
      <c r="A26" s="48" t="s">
        <v>411</v>
      </c>
      <c r="B26" s="48"/>
      <c r="D26" s="51"/>
      <c r="E26" s="51"/>
      <c r="F26" s="51"/>
      <c r="G26" s="51"/>
      <c r="H26" s="51"/>
      <c r="I26" s="51"/>
    </row>
    <row r="27" spans="1:9" s="64" customFormat="1" ht="12.75" customHeight="1" x14ac:dyDescent="0.2">
      <c r="A27" s="61" t="s">
        <v>226</v>
      </c>
      <c r="B27" s="61"/>
      <c r="C27" s="62"/>
      <c r="D27" s="63"/>
      <c r="E27" s="63"/>
      <c r="F27" s="63"/>
      <c r="G27" s="63"/>
      <c r="H27" s="63"/>
      <c r="I27" s="63"/>
    </row>
    <row r="28" spans="1:9" s="43" customFormat="1" x14ac:dyDescent="0.2">
      <c r="A28" s="52" t="s">
        <v>52</v>
      </c>
      <c r="B28" s="52"/>
      <c r="D28" s="51"/>
      <c r="E28" s="51"/>
      <c r="F28" s="51"/>
      <c r="G28" s="51"/>
      <c r="H28" s="51"/>
      <c r="I28" s="51"/>
    </row>
    <row r="29" spans="1:9" x14ac:dyDescent="0.2">
      <c r="A29" s="53" t="s">
        <v>470</v>
      </c>
      <c r="B29" s="53" t="s">
        <v>329</v>
      </c>
      <c r="C29" s="54" t="s">
        <v>552</v>
      </c>
      <c r="D29" s="55">
        <v>4178000</v>
      </c>
      <c r="E29" s="55"/>
      <c r="F29" s="55">
        <f t="shared" ref="F29" si="2">SUM(D29:E29)</f>
        <v>4178000</v>
      </c>
      <c r="G29" s="55">
        <v>4177640</v>
      </c>
      <c r="H29" s="55">
        <v>0</v>
      </c>
      <c r="I29" s="41" t="s">
        <v>312</v>
      </c>
    </row>
    <row r="30" spans="1:9" ht="12" customHeight="1" x14ac:dyDescent="0.2">
      <c r="A30" s="65" t="s">
        <v>408</v>
      </c>
      <c r="B30" s="65" t="s">
        <v>408</v>
      </c>
      <c r="C30" s="54" t="s">
        <v>409</v>
      </c>
      <c r="D30" s="55">
        <v>15473000</v>
      </c>
      <c r="E30" s="55"/>
      <c r="F30" s="55">
        <f>SUM(D30:E30)</f>
        <v>15473000</v>
      </c>
      <c r="G30" s="55">
        <v>15472740</v>
      </c>
      <c r="H30" s="55">
        <v>0</v>
      </c>
      <c r="I30" s="41" t="s">
        <v>312</v>
      </c>
    </row>
    <row r="31" spans="1:9" s="47" customFormat="1" x14ac:dyDescent="0.2">
      <c r="A31" s="66"/>
      <c r="B31" s="66"/>
      <c r="C31" s="67" t="s">
        <v>85</v>
      </c>
      <c r="D31" s="68">
        <f>SUM(D29:D30)</f>
        <v>19651000</v>
      </c>
      <c r="E31" s="68">
        <f>SUM(E29:E30)</f>
        <v>0</v>
      </c>
      <c r="F31" s="68">
        <f>SUM(F29:F30)</f>
        <v>19651000</v>
      </c>
      <c r="G31" s="68">
        <f t="shared" ref="G31:H31" si="3">SUM(G29:G30)</f>
        <v>19650380</v>
      </c>
      <c r="H31" s="68">
        <f t="shared" si="3"/>
        <v>0</v>
      </c>
      <c r="I31" s="69"/>
    </row>
    <row r="32" spans="1:9" s="47" customFormat="1" x14ac:dyDescent="0.2">
      <c r="A32" s="59"/>
      <c r="B32" s="59"/>
      <c r="C32" s="60"/>
      <c r="D32" s="42"/>
      <c r="E32" s="42"/>
      <c r="F32" s="42"/>
      <c r="G32" s="42"/>
      <c r="H32" s="42"/>
      <c r="I32" s="42"/>
    </row>
    <row r="33" spans="1:9" s="47" customFormat="1" x14ac:dyDescent="0.2">
      <c r="A33" s="59"/>
      <c r="B33" s="59"/>
      <c r="C33" s="60"/>
      <c r="D33" s="42"/>
      <c r="E33" s="42"/>
      <c r="F33" s="42"/>
      <c r="G33" s="42"/>
      <c r="H33" s="42"/>
      <c r="I33" s="42"/>
    </row>
    <row r="34" spans="1:9" s="43" customFormat="1" x14ac:dyDescent="0.2">
      <c r="A34" s="48" t="s">
        <v>411</v>
      </c>
      <c r="B34" s="48"/>
      <c r="D34" s="51"/>
      <c r="E34" s="51"/>
      <c r="F34" s="51"/>
      <c r="G34" s="51"/>
      <c r="H34" s="51"/>
      <c r="I34" s="51"/>
    </row>
    <row r="35" spans="1:9" s="64" customFormat="1" ht="12.75" customHeight="1" x14ac:dyDescent="0.2">
      <c r="A35" s="61" t="s">
        <v>226</v>
      </c>
      <c r="B35" s="61"/>
      <c r="C35" s="62"/>
      <c r="D35" s="63"/>
      <c r="E35" s="63"/>
      <c r="F35" s="63"/>
      <c r="G35" s="63"/>
      <c r="H35" s="63"/>
      <c r="I35" s="63"/>
    </row>
    <row r="36" spans="1:9" s="43" customFormat="1" x14ac:dyDescent="0.2">
      <c r="A36" s="52" t="s">
        <v>50</v>
      </c>
      <c r="B36" s="52"/>
      <c r="D36" s="51"/>
      <c r="E36" s="51"/>
      <c r="F36" s="51"/>
      <c r="G36" s="51"/>
      <c r="H36" s="51"/>
      <c r="I36" s="51"/>
    </row>
    <row r="37" spans="1:9" ht="12" customHeight="1" x14ac:dyDescent="0.2">
      <c r="A37" s="65" t="s">
        <v>344</v>
      </c>
      <c r="B37" s="65" t="s">
        <v>344</v>
      </c>
      <c r="C37" s="54" t="s">
        <v>421</v>
      </c>
      <c r="D37" s="55">
        <v>8043000</v>
      </c>
      <c r="E37" s="55"/>
      <c r="F37" s="55">
        <f>SUM(D37:E37)</f>
        <v>8043000</v>
      </c>
      <c r="G37" s="55">
        <v>8042734</v>
      </c>
      <c r="H37" s="55">
        <v>0</v>
      </c>
      <c r="I37" s="41" t="s">
        <v>312</v>
      </c>
    </row>
    <row r="38" spans="1:9" s="47" customFormat="1" x14ac:dyDescent="0.2">
      <c r="A38" s="66"/>
      <c r="B38" s="66"/>
      <c r="C38" s="67" t="s">
        <v>62</v>
      </c>
      <c r="D38" s="68">
        <f t="shared" ref="D38" si="4">SUM(D37:D37)</f>
        <v>8043000</v>
      </c>
      <c r="E38" s="68">
        <f t="shared" ref="E38:H38" si="5">SUM(E37:E37)</f>
        <v>0</v>
      </c>
      <c r="F38" s="68">
        <f t="shared" si="5"/>
        <v>8043000</v>
      </c>
      <c r="G38" s="68">
        <f t="shared" si="5"/>
        <v>8042734</v>
      </c>
      <c r="H38" s="68">
        <f t="shared" si="5"/>
        <v>0</v>
      </c>
      <c r="I38" s="69"/>
    </row>
    <row r="39" spans="1:9" s="47" customFormat="1" x14ac:dyDescent="0.2">
      <c r="A39" s="52"/>
      <c r="B39" s="52"/>
      <c r="D39" s="69"/>
      <c r="E39" s="69"/>
      <c r="F39" s="69"/>
      <c r="G39" s="69"/>
      <c r="H39" s="69"/>
      <c r="I39" s="69"/>
    </row>
    <row r="40" spans="1:9" s="47" customFormat="1" x14ac:dyDescent="0.2">
      <c r="A40" s="52"/>
      <c r="B40" s="52"/>
      <c r="D40" s="69"/>
      <c r="E40" s="69"/>
      <c r="F40" s="69"/>
      <c r="G40" s="69"/>
      <c r="H40" s="69"/>
      <c r="I40" s="69"/>
    </row>
    <row r="41" spans="1:9" s="43" customFormat="1" ht="12" customHeight="1" x14ac:dyDescent="0.2">
      <c r="A41" s="48" t="s">
        <v>228</v>
      </c>
      <c r="B41" s="48"/>
      <c r="D41" s="51"/>
      <c r="E41" s="51"/>
      <c r="F41" s="51"/>
      <c r="G41" s="51"/>
      <c r="H41" s="51"/>
      <c r="I41" s="51"/>
    </row>
    <row r="42" spans="1:9" s="43" customFormat="1" ht="12" customHeight="1" x14ac:dyDescent="0.2">
      <c r="A42" s="48" t="s">
        <v>226</v>
      </c>
      <c r="B42" s="48"/>
      <c r="D42" s="51"/>
      <c r="E42" s="51"/>
      <c r="F42" s="51"/>
      <c r="G42" s="51"/>
      <c r="H42" s="51"/>
      <c r="I42" s="51"/>
    </row>
    <row r="43" spans="1:9" s="47" customFormat="1" ht="12" customHeight="1" x14ac:dyDescent="0.2">
      <c r="A43" s="52" t="s">
        <v>52</v>
      </c>
      <c r="B43" s="52"/>
      <c r="D43" s="69"/>
      <c r="E43" s="69"/>
      <c r="F43" s="69"/>
      <c r="G43" s="69"/>
      <c r="H43" s="69"/>
      <c r="I43" s="69"/>
    </row>
    <row r="44" spans="1:9" ht="12" customHeight="1" x14ac:dyDescent="0.2">
      <c r="A44" s="53" t="s">
        <v>318</v>
      </c>
      <c r="B44" s="53" t="s">
        <v>318</v>
      </c>
      <c r="C44" s="54" t="s">
        <v>481</v>
      </c>
      <c r="D44" s="55">
        <v>100000</v>
      </c>
      <c r="E44" s="55">
        <v>708000</v>
      </c>
      <c r="F44" s="55">
        <f>SUM(D44:E44)</f>
        <v>808000</v>
      </c>
      <c r="G44" s="55">
        <v>803154</v>
      </c>
      <c r="H44" s="55">
        <v>100000</v>
      </c>
      <c r="I44" s="41" t="s">
        <v>313</v>
      </c>
    </row>
    <row r="45" spans="1:9" ht="12" customHeight="1" x14ac:dyDescent="0.2">
      <c r="A45" s="53" t="s">
        <v>456</v>
      </c>
      <c r="B45" s="53" t="s">
        <v>331</v>
      </c>
      <c r="C45" s="54" t="s">
        <v>296</v>
      </c>
      <c r="D45" s="55">
        <v>1100000</v>
      </c>
      <c r="E45" s="55">
        <v>-708000</v>
      </c>
      <c r="F45" s="55">
        <f>SUM(D45:E45)</f>
        <v>392000</v>
      </c>
      <c r="G45" s="55">
        <v>66283</v>
      </c>
      <c r="H45" s="55">
        <v>100000</v>
      </c>
      <c r="I45" s="41" t="s">
        <v>313</v>
      </c>
    </row>
    <row r="46" spans="1:9" ht="12" customHeight="1" x14ac:dyDescent="0.2">
      <c r="A46" s="53" t="s">
        <v>317</v>
      </c>
      <c r="B46" s="53" t="s">
        <v>317</v>
      </c>
      <c r="C46" s="54" t="s">
        <v>132</v>
      </c>
      <c r="D46" s="55">
        <v>297000</v>
      </c>
      <c r="E46" s="55"/>
      <c r="F46" s="55">
        <f t="shared" ref="F46:F61" si="6">SUM(D46:E46)</f>
        <v>297000</v>
      </c>
      <c r="G46" s="55">
        <v>234748</v>
      </c>
      <c r="H46" s="55">
        <v>54000</v>
      </c>
      <c r="I46" s="41" t="s">
        <v>313</v>
      </c>
    </row>
    <row r="47" spans="1:9" ht="12" customHeight="1" x14ac:dyDescent="0.2">
      <c r="A47" s="53" t="s">
        <v>225</v>
      </c>
      <c r="B47" s="53" t="s">
        <v>225</v>
      </c>
      <c r="C47" s="54" t="s">
        <v>63</v>
      </c>
      <c r="D47" s="55">
        <v>7549000</v>
      </c>
      <c r="E47" s="55"/>
      <c r="F47" s="55">
        <f t="shared" si="6"/>
        <v>7549000</v>
      </c>
      <c r="G47" s="55">
        <v>7548900</v>
      </c>
      <c r="H47" s="55">
        <v>7800000</v>
      </c>
      <c r="I47" s="41" t="s">
        <v>313</v>
      </c>
    </row>
    <row r="48" spans="1:9" ht="12" customHeight="1" x14ac:dyDescent="0.2">
      <c r="A48" s="53" t="s">
        <v>225</v>
      </c>
      <c r="B48" s="53"/>
      <c r="C48" s="54" t="s">
        <v>252</v>
      </c>
      <c r="D48" s="55">
        <v>1165000</v>
      </c>
      <c r="E48" s="55"/>
      <c r="F48" s="55">
        <f t="shared" si="6"/>
        <v>1165000</v>
      </c>
      <c r="G48" s="55">
        <v>1149562</v>
      </c>
      <c r="H48" s="55">
        <v>1170000</v>
      </c>
      <c r="I48" s="41" t="s">
        <v>313</v>
      </c>
    </row>
    <row r="49" spans="1:9" ht="12" customHeight="1" x14ac:dyDescent="0.2">
      <c r="A49" s="53" t="s">
        <v>225</v>
      </c>
      <c r="B49" s="53"/>
      <c r="C49" s="54" t="s">
        <v>309</v>
      </c>
      <c r="D49" s="55">
        <v>232000</v>
      </c>
      <c r="E49" s="55"/>
      <c r="F49" s="55">
        <f t="shared" si="6"/>
        <v>232000</v>
      </c>
      <c r="G49" s="55">
        <v>232536</v>
      </c>
      <c r="H49" s="55">
        <v>232000</v>
      </c>
      <c r="I49" s="41" t="s">
        <v>313</v>
      </c>
    </row>
    <row r="50" spans="1:9" ht="12" customHeight="1" x14ac:dyDescent="0.2">
      <c r="A50" s="53" t="s">
        <v>225</v>
      </c>
      <c r="B50" s="53"/>
      <c r="C50" s="54" t="s">
        <v>621</v>
      </c>
      <c r="D50" s="55">
        <v>0</v>
      </c>
      <c r="E50" s="55">
        <v>508046</v>
      </c>
      <c r="F50" s="55">
        <f t="shared" si="6"/>
        <v>508046</v>
      </c>
      <c r="G50" s="55">
        <v>508046</v>
      </c>
      <c r="H50" s="55">
        <v>0</v>
      </c>
      <c r="I50" s="41" t="s">
        <v>313</v>
      </c>
    </row>
    <row r="51" spans="1:9" ht="12" customHeight="1" x14ac:dyDescent="0.2">
      <c r="A51" s="53" t="s">
        <v>225</v>
      </c>
      <c r="B51" s="53"/>
      <c r="C51" s="54" t="s">
        <v>167</v>
      </c>
      <c r="D51" s="55">
        <v>30000</v>
      </c>
      <c r="E51" s="55"/>
      <c r="F51" s="55">
        <f t="shared" si="6"/>
        <v>30000</v>
      </c>
      <c r="G51" s="55">
        <v>0</v>
      </c>
      <c r="H51" s="55">
        <v>30000</v>
      </c>
      <c r="I51" s="41" t="s">
        <v>313</v>
      </c>
    </row>
    <row r="52" spans="1:9" ht="12" customHeight="1" x14ac:dyDescent="0.2">
      <c r="A52" s="53" t="s">
        <v>225</v>
      </c>
      <c r="B52" s="53"/>
      <c r="C52" s="54" t="s">
        <v>149</v>
      </c>
      <c r="D52" s="55">
        <v>50000</v>
      </c>
      <c r="E52" s="55"/>
      <c r="F52" s="55">
        <f t="shared" si="6"/>
        <v>50000</v>
      </c>
      <c r="G52" s="55">
        <v>0</v>
      </c>
      <c r="H52" s="55">
        <v>50000</v>
      </c>
      <c r="I52" s="41" t="s">
        <v>313</v>
      </c>
    </row>
    <row r="53" spans="1:9" ht="12" customHeight="1" x14ac:dyDescent="0.2">
      <c r="A53" s="53" t="s">
        <v>225</v>
      </c>
      <c r="B53" s="53"/>
      <c r="C53" s="54" t="s">
        <v>250</v>
      </c>
      <c r="D53" s="55">
        <v>1843000</v>
      </c>
      <c r="E53" s="55"/>
      <c r="F53" s="55">
        <f t="shared" si="6"/>
        <v>1843000</v>
      </c>
      <c r="G53" s="55">
        <v>1865641</v>
      </c>
      <c r="H53" s="55">
        <v>2010240</v>
      </c>
      <c r="I53" s="41" t="s">
        <v>313</v>
      </c>
    </row>
    <row r="54" spans="1:9" ht="12" customHeight="1" x14ac:dyDescent="0.2">
      <c r="A54" s="53" t="s">
        <v>225</v>
      </c>
      <c r="B54" s="53"/>
      <c r="C54" s="54" t="s">
        <v>251</v>
      </c>
      <c r="D54" s="55">
        <v>301000</v>
      </c>
      <c r="E54" s="55"/>
      <c r="F54" s="55">
        <f t="shared" si="6"/>
        <v>301000</v>
      </c>
      <c r="G54" s="55">
        <v>287878</v>
      </c>
      <c r="H54" s="55">
        <v>301560</v>
      </c>
      <c r="I54" s="41" t="s">
        <v>313</v>
      </c>
    </row>
    <row r="55" spans="1:9" ht="12" customHeight="1" x14ac:dyDescent="0.2">
      <c r="A55" s="53" t="s">
        <v>225</v>
      </c>
      <c r="B55" s="53"/>
      <c r="C55" s="54" t="s">
        <v>64</v>
      </c>
      <c r="D55" s="55">
        <v>2850000</v>
      </c>
      <c r="E55" s="55"/>
      <c r="F55" s="55">
        <f t="shared" si="6"/>
        <v>2850000</v>
      </c>
      <c r="G55" s="55">
        <v>2884237</v>
      </c>
      <c r="H55" s="55">
        <v>3648000</v>
      </c>
      <c r="I55" s="41" t="s">
        <v>313</v>
      </c>
    </row>
    <row r="56" spans="1:9" ht="12" customHeight="1" x14ac:dyDescent="0.2">
      <c r="A56" s="53" t="s">
        <v>319</v>
      </c>
      <c r="B56" s="53" t="s">
        <v>319</v>
      </c>
      <c r="C56" s="54" t="s">
        <v>82</v>
      </c>
      <c r="D56" s="55">
        <v>300000</v>
      </c>
      <c r="E56" s="55"/>
      <c r="F56" s="55">
        <f t="shared" si="6"/>
        <v>300000</v>
      </c>
      <c r="G56" s="55">
        <v>51586</v>
      </c>
      <c r="H56" s="55">
        <v>400000</v>
      </c>
      <c r="I56" s="41" t="s">
        <v>313</v>
      </c>
    </row>
    <row r="57" spans="1:9" ht="12" customHeight="1" x14ac:dyDescent="0.2">
      <c r="A57" s="53" t="s">
        <v>319</v>
      </c>
      <c r="B57" s="53"/>
      <c r="C57" s="54" t="s">
        <v>114</v>
      </c>
      <c r="D57" s="55">
        <v>765000</v>
      </c>
      <c r="E57" s="55"/>
      <c r="F57" s="55">
        <f t="shared" si="6"/>
        <v>765000</v>
      </c>
      <c r="G57" s="55">
        <v>729243</v>
      </c>
      <c r="H57" s="55">
        <v>980000</v>
      </c>
      <c r="I57" s="41" t="s">
        <v>313</v>
      </c>
    </row>
    <row r="58" spans="1:9" ht="12" customHeight="1" x14ac:dyDescent="0.2">
      <c r="A58" s="53" t="s">
        <v>212</v>
      </c>
      <c r="B58" s="53" t="s">
        <v>212</v>
      </c>
      <c r="C58" s="54" t="s">
        <v>95</v>
      </c>
      <c r="D58" s="55">
        <v>687000</v>
      </c>
      <c r="E58" s="55"/>
      <c r="F58" s="55">
        <f t="shared" si="6"/>
        <v>687000</v>
      </c>
      <c r="G58" s="55">
        <v>1167243</v>
      </c>
      <c r="H58" s="55">
        <v>2035000</v>
      </c>
      <c r="I58" s="41" t="s">
        <v>313</v>
      </c>
    </row>
    <row r="59" spans="1:9" ht="12" customHeight="1" x14ac:dyDescent="0.2">
      <c r="A59" s="53" t="s">
        <v>269</v>
      </c>
      <c r="B59" s="53"/>
      <c r="C59" s="54" t="s">
        <v>11</v>
      </c>
      <c r="D59" s="55">
        <v>107000</v>
      </c>
      <c r="E59" s="55"/>
      <c r="F59" s="55">
        <f t="shared" si="6"/>
        <v>107000</v>
      </c>
      <c r="G59" s="55">
        <v>79972</v>
      </c>
      <c r="H59" s="55">
        <v>120000</v>
      </c>
      <c r="I59" s="41" t="s">
        <v>313</v>
      </c>
    </row>
    <row r="60" spans="1:9" ht="12" customHeight="1" x14ac:dyDescent="0.2">
      <c r="A60" s="53" t="s">
        <v>222</v>
      </c>
      <c r="B60" s="53" t="s">
        <v>222</v>
      </c>
      <c r="C60" s="54" t="s">
        <v>355</v>
      </c>
      <c r="D60" s="55">
        <v>50000</v>
      </c>
      <c r="E60" s="55"/>
      <c r="F60" s="55">
        <f t="shared" si="6"/>
        <v>50000</v>
      </c>
      <c r="G60" s="55">
        <v>0</v>
      </c>
      <c r="H60" s="55">
        <v>0</v>
      </c>
      <c r="I60" s="41" t="s">
        <v>313</v>
      </c>
    </row>
    <row r="61" spans="1:9" ht="12" customHeight="1" x14ac:dyDescent="0.2">
      <c r="A61" s="53" t="s">
        <v>222</v>
      </c>
      <c r="B61" s="53"/>
      <c r="C61" s="54" t="s">
        <v>186</v>
      </c>
      <c r="D61" s="55">
        <v>20000</v>
      </c>
      <c r="E61" s="55"/>
      <c r="F61" s="55">
        <f t="shared" si="6"/>
        <v>20000</v>
      </c>
      <c r="G61" s="55">
        <v>0</v>
      </c>
      <c r="H61" s="55">
        <v>20000</v>
      </c>
      <c r="I61" s="41" t="s">
        <v>313</v>
      </c>
    </row>
    <row r="62" spans="1:9" ht="12" customHeight="1" x14ac:dyDescent="0.2">
      <c r="A62" s="53" t="s">
        <v>324</v>
      </c>
      <c r="B62" s="53" t="s">
        <v>324</v>
      </c>
      <c r="C62" s="54" t="s">
        <v>91</v>
      </c>
      <c r="D62" s="55">
        <v>20000</v>
      </c>
      <c r="E62" s="55"/>
      <c r="F62" s="55">
        <f t="shared" ref="F62:F76" si="7">SUM(D62:E62)</f>
        <v>20000</v>
      </c>
      <c r="G62" s="55">
        <v>79979</v>
      </c>
      <c r="H62" s="55">
        <v>80000</v>
      </c>
      <c r="I62" s="41" t="s">
        <v>313</v>
      </c>
    </row>
    <row r="63" spans="1:9" ht="12" customHeight="1" x14ac:dyDescent="0.2">
      <c r="A63" s="53" t="s">
        <v>324</v>
      </c>
      <c r="B63" s="53"/>
      <c r="C63" s="54" t="s">
        <v>453</v>
      </c>
      <c r="D63" s="55">
        <v>100000</v>
      </c>
      <c r="E63" s="55"/>
      <c r="F63" s="55">
        <f t="shared" si="7"/>
        <v>100000</v>
      </c>
      <c r="G63" s="55">
        <v>126090</v>
      </c>
      <c r="H63" s="55">
        <v>50000</v>
      </c>
      <c r="I63" s="41" t="s">
        <v>313</v>
      </c>
    </row>
    <row r="64" spans="1:9" ht="12" customHeight="1" x14ac:dyDescent="0.2">
      <c r="A64" s="53" t="s">
        <v>324</v>
      </c>
      <c r="B64" s="53"/>
      <c r="C64" s="54" t="s">
        <v>65</v>
      </c>
      <c r="D64" s="55">
        <v>100000</v>
      </c>
      <c r="E64" s="55"/>
      <c r="F64" s="55">
        <f t="shared" si="7"/>
        <v>100000</v>
      </c>
      <c r="G64" s="55">
        <v>45231</v>
      </c>
      <c r="H64" s="55">
        <v>50000</v>
      </c>
      <c r="I64" s="41" t="s">
        <v>313</v>
      </c>
    </row>
    <row r="65" spans="1:11" ht="12" customHeight="1" x14ac:dyDescent="0.2">
      <c r="A65" s="53" t="s">
        <v>324</v>
      </c>
      <c r="B65" s="53"/>
      <c r="C65" s="54" t="s">
        <v>87</v>
      </c>
      <c r="D65" s="55">
        <v>50000</v>
      </c>
      <c r="E65" s="55"/>
      <c r="F65" s="55">
        <f t="shared" si="7"/>
        <v>50000</v>
      </c>
      <c r="G65" s="55">
        <v>146711</v>
      </c>
      <c r="H65" s="55">
        <v>50000</v>
      </c>
      <c r="I65" s="41" t="s">
        <v>313</v>
      </c>
    </row>
    <row r="66" spans="1:11" ht="12" customHeight="1" x14ac:dyDescent="0.2">
      <c r="A66" s="53" t="s">
        <v>221</v>
      </c>
      <c r="B66" s="53" t="s">
        <v>221</v>
      </c>
      <c r="C66" s="54" t="s">
        <v>345</v>
      </c>
      <c r="D66" s="55">
        <v>75000</v>
      </c>
      <c r="E66" s="55"/>
      <c r="F66" s="55">
        <f t="shared" si="7"/>
        <v>75000</v>
      </c>
      <c r="G66" s="55">
        <v>71670</v>
      </c>
      <c r="H66" s="55">
        <v>110000</v>
      </c>
      <c r="I66" s="41" t="s">
        <v>313</v>
      </c>
    </row>
    <row r="67" spans="1:11" ht="12" customHeight="1" x14ac:dyDescent="0.2">
      <c r="A67" s="53" t="s">
        <v>213</v>
      </c>
      <c r="B67" s="53" t="s">
        <v>213</v>
      </c>
      <c r="C67" s="54" t="s">
        <v>184</v>
      </c>
      <c r="D67" s="55">
        <v>400000</v>
      </c>
      <c r="E67" s="55"/>
      <c r="F67" s="55">
        <f t="shared" si="7"/>
        <v>400000</v>
      </c>
      <c r="G67" s="55">
        <v>311960</v>
      </c>
      <c r="H67" s="55">
        <v>300000</v>
      </c>
      <c r="I67" s="41" t="s">
        <v>313</v>
      </c>
    </row>
    <row r="68" spans="1:11" ht="12" customHeight="1" x14ac:dyDescent="0.2">
      <c r="A68" s="53" t="s">
        <v>217</v>
      </c>
      <c r="B68" s="53" t="s">
        <v>217</v>
      </c>
      <c r="C68" s="54" t="s">
        <v>346</v>
      </c>
      <c r="D68" s="55">
        <v>100000</v>
      </c>
      <c r="E68" s="55"/>
      <c r="F68" s="55">
        <f t="shared" si="7"/>
        <v>100000</v>
      </c>
      <c r="G68" s="55">
        <v>-45921</v>
      </c>
      <c r="H68" s="55">
        <v>100000</v>
      </c>
      <c r="I68" s="41" t="s">
        <v>313</v>
      </c>
    </row>
    <row r="69" spans="1:11" ht="12" customHeight="1" x14ac:dyDescent="0.2">
      <c r="A69" s="53" t="s">
        <v>217</v>
      </c>
      <c r="B69" s="53"/>
      <c r="C69" s="70" t="s">
        <v>58</v>
      </c>
      <c r="D69" s="55">
        <v>350000</v>
      </c>
      <c r="E69" s="55"/>
      <c r="F69" s="55">
        <f t="shared" si="7"/>
        <v>350000</v>
      </c>
      <c r="G69" s="55">
        <v>384142</v>
      </c>
      <c r="H69" s="55">
        <v>1000000</v>
      </c>
      <c r="I69" s="41" t="s">
        <v>313</v>
      </c>
    </row>
    <row r="70" spans="1:11" ht="12" customHeight="1" x14ac:dyDescent="0.2">
      <c r="A70" s="53" t="s">
        <v>217</v>
      </c>
      <c r="B70" s="53"/>
      <c r="C70" s="70" t="s">
        <v>187</v>
      </c>
      <c r="D70" s="55">
        <v>100000</v>
      </c>
      <c r="E70" s="55"/>
      <c r="F70" s="55">
        <f t="shared" si="7"/>
        <v>100000</v>
      </c>
      <c r="G70" s="55">
        <v>95869</v>
      </c>
      <c r="H70" s="55">
        <v>100000</v>
      </c>
      <c r="I70" s="41" t="s">
        <v>313</v>
      </c>
    </row>
    <row r="71" spans="1:11" ht="12" customHeight="1" x14ac:dyDescent="0.2">
      <c r="A71" s="53" t="s">
        <v>579</v>
      </c>
      <c r="B71" s="53" t="s">
        <v>327</v>
      </c>
      <c r="C71" s="70" t="s">
        <v>580</v>
      </c>
      <c r="D71" s="55">
        <v>0</v>
      </c>
      <c r="E71" s="55"/>
      <c r="F71" s="55">
        <f t="shared" si="7"/>
        <v>0</v>
      </c>
      <c r="G71" s="55">
        <v>2756</v>
      </c>
      <c r="H71" s="55">
        <v>20000</v>
      </c>
      <c r="I71" s="41" t="s">
        <v>313</v>
      </c>
    </row>
    <row r="72" spans="1:11" ht="12" customHeight="1" x14ac:dyDescent="0.2">
      <c r="A72" s="53" t="s">
        <v>220</v>
      </c>
      <c r="B72" s="53" t="s">
        <v>220</v>
      </c>
      <c r="C72" s="70" t="s">
        <v>491</v>
      </c>
      <c r="D72" s="55">
        <v>50000</v>
      </c>
      <c r="E72" s="55"/>
      <c r="F72" s="55">
        <f t="shared" si="7"/>
        <v>50000</v>
      </c>
      <c r="G72" s="55">
        <v>0</v>
      </c>
      <c r="H72" s="55">
        <v>50000</v>
      </c>
      <c r="I72" s="41" t="s">
        <v>313</v>
      </c>
    </row>
    <row r="73" spans="1:11" ht="12" customHeight="1" x14ac:dyDescent="0.2">
      <c r="A73" s="53" t="s">
        <v>218</v>
      </c>
      <c r="B73" s="53" t="s">
        <v>218</v>
      </c>
      <c r="C73" s="70" t="s">
        <v>275</v>
      </c>
      <c r="D73" s="55">
        <v>50000</v>
      </c>
      <c r="E73" s="55"/>
      <c r="F73" s="55">
        <f t="shared" si="7"/>
        <v>50000</v>
      </c>
      <c r="G73" s="55">
        <v>3150</v>
      </c>
      <c r="H73" s="55">
        <v>10000</v>
      </c>
      <c r="I73" s="41" t="s">
        <v>313</v>
      </c>
    </row>
    <row r="74" spans="1:11" ht="12" customHeight="1" x14ac:dyDescent="0.2">
      <c r="A74" s="53" t="s">
        <v>218</v>
      </c>
      <c r="B74" s="53"/>
      <c r="C74" s="70" t="s">
        <v>428</v>
      </c>
      <c r="D74" s="55">
        <v>100000</v>
      </c>
      <c r="E74" s="55"/>
      <c r="F74" s="55">
        <f t="shared" si="7"/>
        <v>100000</v>
      </c>
      <c r="G74" s="55">
        <v>107000</v>
      </c>
      <c r="H74" s="55">
        <v>120000</v>
      </c>
      <c r="I74" s="41" t="s">
        <v>313</v>
      </c>
    </row>
    <row r="75" spans="1:11" ht="12" customHeight="1" x14ac:dyDescent="0.2">
      <c r="A75" s="53" t="s">
        <v>218</v>
      </c>
      <c r="B75" s="53"/>
      <c r="C75" s="54" t="s">
        <v>163</v>
      </c>
      <c r="D75" s="55">
        <v>150000</v>
      </c>
      <c r="E75" s="55"/>
      <c r="F75" s="55">
        <f t="shared" si="7"/>
        <v>150000</v>
      </c>
      <c r="G75" s="55">
        <v>27928</v>
      </c>
      <c r="H75" s="55">
        <v>50000</v>
      </c>
      <c r="I75" s="41" t="s">
        <v>313</v>
      </c>
    </row>
    <row r="76" spans="1:11" ht="12" customHeight="1" x14ac:dyDescent="0.2">
      <c r="A76" s="53" t="s">
        <v>315</v>
      </c>
      <c r="B76" s="53" t="s">
        <v>315</v>
      </c>
      <c r="C76" s="54" t="s">
        <v>55</v>
      </c>
      <c r="D76" s="55">
        <v>463000</v>
      </c>
      <c r="E76" s="55"/>
      <c r="F76" s="55">
        <f t="shared" si="7"/>
        <v>463000</v>
      </c>
      <c r="G76" s="55">
        <v>391326</v>
      </c>
      <c r="H76" s="55">
        <v>569700</v>
      </c>
      <c r="I76" s="41" t="s">
        <v>313</v>
      </c>
      <c r="K76" s="41">
        <f>SUM(H60:H75)</f>
        <v>2110000</v>
      </c>
    </row>
    <row r="77" spans="1:11" s="47" customFormat="1" ht="12" customHeight="1" x14ac:dyDescent="0.2">
      <c r="A77" s="66"/>
      <c r="B77" s="66"/>
      <c r="C77" s="67" t="s">
        <v>85</v>
      </c>
      <c r="D77" s="68">
        <f>SUM(D44:D76)</f>
        <v>19554000</v>
      </c>
      <c r="E77" s="68">
        <f>SUM(E44:E76)</f>
        <v>508046</v>
      </c>
      <c r="F77" s="68">
        <f>SUM(F44:F76)</f>
        <v>20062046</v>
      </c>
      <c r="G77" s="68">
        <f t="shared" ref="G77:H77" si="8">SUM(G44:G76)</f>
        <v>19356920</v>
      </c>
      <c r="H77" s="68">
        <f t="shared" si="8"/>
        <v>21710500</v>
      </c>
      <c r="I77" s="69"/>
    </row>
    <row r="78" spans="1:11" s="47" customFormat="1" ht="12" customHeight="1" x14ac:dyDescent="0.2">
      <c r="A78" s="52"/>
      <c r="B78" s="52"/>
      <c r="D78" s="69"/>
      <c r="E78" s="69"/>
      <c r="F78" s="69"/>
      <c r="G78" s="69"/>
      <c r="H78" s="69"/>
      <c r="I78" s="69"/>
    </row>
    <row r="79" spans="1:11" s="47" customFormat="1" ht="12" customHeight="1" x14ac:dyDescent="0.2">
      <c r="A79" s="52"/>
      <c r="B79" s="52"/>
      <c r="D79" s="69"/>
      <c r="E79" s="69"/>
      <c r="F79" s="69"/>
      <c r="G79" s="69"/>
      <c r="H79" s="69"/>
      <c r="I79" s="69"/>
    </row>
    <row r="80" spans="1:11" s="47" customFormat="1" ht="12" customHeight="1" x14ac:dyDescent="0.2">
      <c r="A80" s="52"/>
      <c r="B80" s="52"/>
      <c r="D80" s="69"/>
      <c r="E80" s="69"/>
      <c r="F80" s="69"/>
      <c r="G80" s="69"/>
      <c r="H80" s="69"/>
      <c r="I80" s="69"/>
    </row>
    <row r="81" spans="1:9" s="43" customFormat="1" ht="12" customHeight="1" x14ac:dyDescent="0.2">
      <c r="A81" s="48" t="s">
        <v>228</v>
      </c>
      <c r="B81" s="48"/>
      <c r="D81" s="51"/>
      <c r="E81" s="51"/>
      <c r="F81" s="51"/>
      <c r="G81" s="51"/>
      <c r="H81" s="51"/>
      <c r="I81" s="51"/>
    </row>
    <row r="82" spans="1:9" s="43" customFormat="1" ht="12" customHeight="1" x14ac:dyDescent="0.2">
      <c r="A82" s="48" t="s">
        <v>226</v>
      </c>
      <c r="B82" s="48"/>
      <c r="D82" s="51"/>
      <c r="E82" s="51"/>
      <c r="F82" s="51"/>
      <c r="G82" s="51"/>
      <c r="H82" s="51"/>
      <c r="I82" s="51"/>
    </row>
    <row r="83" spans="1:9" s="47" customFormat="1" ht="12" customHeight="1" x14ac:dyDescent="0.2">
      <c r="A83" s="52" t="s">
        <v>52</v>
      </c>
      <c r="B83" s="52"/>
      <c r="D83" s="69"/>
      <c r="E83" s="69"/>
      <c r="F83" s="69"/>
      <c r="G83" s="69"/>
      <c r="H83" s="69"/>
      <c r="I83" s="69"/>
    </row>
    <row r="84" spans="1:9" ht="12" customHeight="1" x14ac:dyDescent="0.2">
      <c r="A84" s="53" t="s">
        <v>362</v>
      </c>
      <c r="B84" s="53" t="s">
        <v>321</v>
      </c>
      <c r="C84" s="54" t="s">
        <v>83</v>
      </c>
      <c r="D84" s="55">
        <v>270000</v>
      </c>
      <c r="E84" s="55"/>
      <c r="F84" s="55">
        <f>SUM(D84:E84)</f>
        <v>270000</v>
      </c>
      <c r="G84" s="55">
        <v>115000</v>
      </c>
      <c r="H84" s="55">
        <v>200000</v>
      </c>
      <c r="I84" s="41" t="s">
        <v>313</v>
      </c>
    </row>
    <row r="85" spans="1:9" s="47" customFormat="1" ht="12" customHeight="1" x14ac:dyDescent="0.2">
      <c r="A85" s="66"/>
      <c r="B85" s="66"/>
      <c r="C85" s="67" t="s">
        <v>85</v>
      </c>
      <c r="D85" s="68">
        <f t="shared" ref="D85" si="9">SUM(D84)</f>
        <v>270000</v>
      </c>
      <c r="E85" s="68">
        <f t="shared" ref="E85:H85" si="10">SUM(E84)</f>
        <v>0</v>
      </c>
      <c r="F85" s="68">
        <f t="shared" si="10"/>
        <v>270000</v>
      </c>
      <c r="G85" s="68">
        <f t="shared" si="10"/>
        <v>115000</v>
      </c>
      <c r="H85" s="68">
        <f t="shared" si="10"/>
        <v>200000</v>
      </c>
      <c r="I85" s="69"/>
    </row>
    <row r="86" spans="1:9" s="47" customFormat="1" ht="12" customHeight="1" x14ac:dyDescent="0.2">
      <c r="A86" s="52"/>
      <c r="B86" s="52"/>
      <c r="D86" s="69"/>
      <c r="E86" s="69"/>
      <c r="F86" s="69"/>
      <c r="G86" s="69"/>
      <c r="H86" s="69"/>
      <c r="I86" s="69"/>
    </row>
    <row r="87" spans="1:9" s="47" customFormat="1" ht="12" customHeight="1" x14ac:dyDescent="0.2">
      <c r="A87" s="52"/>
      <c r="B87" s="52"/>
      <c r="D87" s="69"/>
      <c r="E87" s="69"/>
      <c r="F87" s="69"/>
      <c r="G87" s="69"/>
      <c r="H87" s="69"/>
      <c r="I87" s="69"/>
    </row>
    <row r="88" spans="1:9" s="43" customFormat="1" x14ac:dyDescent="0.2">
      <c r="A88" s="48" t="s">
        <v>459</v>
      </c>
      <c r="B88" s="48"/>
      <c r="D88" s="51"/>
      <c r="E88" s="51"/>
      <c r="F88" s="51"/>
      <c r="G88" s="51"/>
      <c r="H88" s="51"/>
      <c r="I88" s="51"/>
    </row>
    <row r="89" spans="1:9" s="64" customFormat="1" ht="12.75" customHeight="1" x14ac:dyDescent="0.2">
      <c r="A89" s="61" t="s">
        <v>226</v>
      </c>
      <c r="B89" s="61"/>
      <c r="C89" s="62"/>
      <c r="D89" s="63"/>
      <c r="E89" s="63"/>
      <c r="F89" s="63"/>
      <c r="G89" s="63"/>
      <c r="H89" s="63"/>
      <c r="I89" s="63"/>
    </row>
    <row r="90" spans="1:9" s="43" customFormat="1" x14ac:dyDescent="0.2">
      <c r="A90" s="52" t="s">
        <v>52</v>
      </c>
      <c r="B90" s="52"/>
      <c r="D90" s="51"/>
      <c r="E90" s="51"/>
      <c r="F90" s="51"/>
      <c r="G90" s="51"/>
      <c r="H90" s="51"/>
      <c r="I90" s="51"/>
    </row>
    <row r="91" spans="1:9" x14ac:dyDescent="0.2">
      <c r="A91" s="53" t="s">
        <v>460</v>
      </c>
      <c r="B91" s="53" t="s">
        <v>320</v>
      </c>
      <c r="C91" s="54" t="s">
        <v>86</v>
      </c>
      <c r="D91" s="55">
        <v>0</v>
      </c>
      <c r="E91" s="55"/>
      <c r="F91" s="55">
        <f>SUM(D91:E91)</f>
        <v>0</v>
      </c>
      <c r="G91" s="55"/>
      <c r="H91" s="55">
        <v>0</v>
      </c>
      <c r="I91" s="41" t="s">
        <v>312</v>
      </c>
    </row>
    <row r="92" spans="1:9" x14ac:dyDescent="0.2">
      <c r="A92" s="53" t="s">
        <v>315</v>
      </c>
      <c r="B92" s="53" t="s">
        <v>315</v>
      </c>
      <c r="C92" s="54" t="s">
        <v>89</v>
      </c>
      <c r="D92" s="55">
        <v>0</v>
      </c>
      <c r="E92" s="55"/>
      <c r="F92" s="55">
        <f>SUM(D92:E92)</f>
        <v>0</v>
      </c>
      <c r="G92" s="55"/>
      <c r="H92" s="55">
        <v>0</v>
      </c>
      <c r="I92" s="41" t="s">
        <v>312</v>
      </c>
    </row>
    <row r="93" spans="1:9" s="47" customFormat="1" x14ac:dyDescent="0.2">
      <c r="A93" s="66"/>
      <c r="B93" s="66"/>
      <c r="C93" s="67" t="s">
        <v>85</v>
      </c>
      <c r="D93" s="68">
        <f>SUM(D91:D92)</f>
        <v>0</v>
      </c>
      <c r="E93" s="68">
        <f>SUM(E91:E92)</f>
        <v>0</v>
      </c>
      <c r="F93" s="68">
        <f>SUM(F91:F92)</f>
        <v>0</v>
      </c>
      <c r="G93" s="68"/>
      <c r="H93" s="68">
        <f>SUM(H91:H92)</f>
        <v>0</v>
      </c>
      <c r="I93" s="69"/>
    </row>
    <row r="94" spans="1:9" s="47" customFormat="1" x14ac:dyDescent="0.2">
      <c r="A94" s="59"/>
      <c r="B94" s="59"/>
      <c r="C94" s="60"/>
      <c r="D94" s="42"/>
      <c r="E94" s="42"/>
      <c r="F94" s="42"/>
      <c r="G94" s="42"/>
      <c r="H94" s="42"/>
      <c r="I94" s="42"/>
    </row>
    <row r="95" spans="1:9" s="47" customFormat="1" x14ac:dyDescent="0.2">
      <c r="A95" s="59"/>
      <c r="B95" s="59"/>
      <c r="C95" s="60"/>
      <c r="D95" s="42"/>
      <c r="E95" s="42"/>
      <c r="F95" s="42"/>
      <c r="G95" s="42"/>
      <c r="H95" s="42"/>
      <c r="I95" s="42"/>
    </row>
    <row r="96" spans="1:9" s="43" customFormat="1" x14ac:dyDescent="0.2">
      <c r="A96" s="48" t="s">
        <v>459</v>
      </c>
      <c r="B96" s="48"/>
      <c r="D96" s="51"/>
      <c r="E96" s="51"/>
      <c r="F96" s="51"/>
      <c r="G96" s="51"/>
      <c r="H96" s="51"/>
      <c r="I96" s="51"/>
    </row>
    <row r="97" spans="1:9" s="64" customFormat="1" ht="12.75" customHeight="1" x14ac:dyDescent="0.2">
      <c r="A97" s="61" t="s">
        <v>226</v>
      </c>
      <c r="B97" s="61"/>
      <c r="C97" s="62"/>
      <c r="D97" s="63"/>
      <c r="E97" s="63"/>
      <c r="F97" s="63"/>
      <c r="G97" s="63"/>
      <c r="H97" s="63"/>
      <c r="I97" s="63"/>
    </row>
    <row r="98" spans="1:9" s="43" customFormat="1" x14ac:dyDescent="0.2">
      <c r="A98" s="52" t="s">
        <v>50</v>
      </c>
      <c r="B98" s="52"/>
      <c r="D98" s="51"/>
      <c r="E98" s="51"/>
      <c r="F98" s="51"/>
      <c r="G98" s="51"/>
      <c r="H98" s="51"/>
      <c r="I98" s="51"/>
    </row>
    <row r="99" spans="1:9" ht="12" customHeight="1" x14ac:dyDescent="0.2">
      <c r="A99" s="65" t="s">
        <v>461</v>
      </c>
      <c r="B99" s="65" t="s">
        <v>564</v>
      </c>
      <c r="C99" s="54" t="s">
        <v>462</v>
      </c>
      <c r="D99" s="55">
        <v>0</v>
      </c>
      <c r="E99" s="55"/>
      <c r="F99" s="55">
        <f>SUM(D99:E99)</f>
        <v>0</v>
      </c>
      <c r="G99" s="55"/>
      <c r="H99" s="55">
        <v>0</v>
      </c>
      <c r="I99" s="41" t="s">
        <v>312</v>
      </c>
    </row>
    <row r="100" spans="1:9" ht="12" customHeight="1" x14ac:dyDescent="0.2">
      <c r="A100" s="65" t="s">
        <v>463</v>
      </c>
      <c r="B100" s="65" t="s">
        <v>314</v>
      </c>
      <c r="C100" s="54" t="s">
        <v>89</v>
      </c>
      <c r="D100" s="55">
        <v>0</v>
      </c>
      <c r="E100" s="55"/>
      <c r="F100" s="55">
        <f>SUM(D100:E100)</f>
        <v>0</v>
      </c>
      <c r="G100" s="55"/>
      <c r="H100" s="55">
        <v>0</v>
      </c>
    </row>
    <row r="101" spans="1:9" s="47" customFormat="1" x14ac:dyDescent="0.2">
      <c r="A101" s="66"/>
      <c r="B101" s="66"/>
      <c r="C101" s="67" t="s">
        <v>62</v>
      </c>
      <c r="D101" s="68">
        <f>SUM(D99:D100)</f>
        <v>0</v>
      </c>
      <c r="E101" s="68">
        <f t="shared" ref="E101:H101" si="11">SUM(E99:E100)</f>
        <v>0</v>
      </c>
      <c r="F101" s="68">
        <f t="shared" si="11"/>
        <v>0</v>
      </c>
      <c r="G101" s="68"/>
      <c r="H101" s="68">
        <f t="shared" si="11"/>
        <v>0</v>
      </c>
      <c r="I101" s="69"/>
    </row>
    <row r="102" spans="1:9" s="72" customFormat="1" x14ac:dyDescent="0.2">
      <c r="A102" s="71"/>
      <c r="B102" s="71"/>
      <c r="D102" s="73"/>
      <c r="E102" s="73"/>
      <c r="F102" s="73"/>
      <c r="G102" s="73"/>
      <c r="H102" s="73"/>
      <c r="I102" s="73"/>
    </row>
    <row r="103" spans="1:9" s="72" customFormat="1" x14ac:dyDescent="0.2">
      <c r="A103" s="71"/>
      <c r="B103" s="71"/>
      <c r="D103" s="73"/>
      <c r="E103" s="73"/>
      <c r="F103" s="73"/>
      <c r="G103" s="73"/>
      <c r="H103" s="73"/>
      <c r="I103" s="73"/>
    </row>
    <row r="104" spans="1:9" s="72" customFormat="1" x14ac:dyDescent="0.2">
      <c r="A104" s="71"/>
      <c r="B104" s="71"/>
      <c r="D104" s="73"/>
      <c r="E104" s="73"/>
      <c r="F104" s="73"/>
      <c r="G104" s="73"/>
      <c r="H104" s="73"/>
      <c r="I104" s="73"/>
    </row>
    <row r="105" spans="1:9" s="72" customFormat="1" x14ac:dyDescent="0.2">
      <c r="A105" s="71"/>
      <c r="B105" s="71"/>
      <c r="D105" s="73"/>
      <c r="E105" s="73"/>
      <c r="F105" s="73"/>
      <c r="G105" s="73"/>
      <c r="H105" s="73"/>
      <c r="I105" s="73"/>
    </row>
    <row r="106" spans="1:9" s="43" customFormat="1" ht="30.75" customHeight="1" x14ac:dyDescent="0.2">
      <c r="A106" s="48"/>
      <c r="B106" s="48"/>
      <c r="D106" s="49" t="s">
        <v>554</v>
      </c>
      <c r="E106" s="49" t="s">
        <v>555</v>
      </c>
      <c r="F106" s="49" t="s">
        <v>556</v>
      </c>
      <c r="G106" s="49" t="s">
        <v>649</v>
      </c>
      <c r="H106" s="49" t="s">
        <v>650</v>
      </c>
      <c r="I106" s="50"/>
    </row>
    <row r="107" spans="1:9" s="47" customFormat="1" ht="12" customHeight="1" x14ac:dyDescent="0.2">
      <c r="A107" s="48" t="s">
        <v>449</v>
      </c>
      <c r="B107" s="48"/>
      <c r="C107" s="43"/>
      <c r="D107" s="51"/>
      <c r="E107" s="51"/>
      <c r="F107" s="51"/>
      <c r="G107" s="51"/>
      <c r="H107" s="51"/>
      <c r="I107" s="51"/>
    </row>
    <row r="108" spans="1:9" s="47" customFormat="1" ht="12" customHeight="1" x14ac:dyDescent="0.2">
      <c r="A108" s="48" t="s">
        <v>226</v>
      </c>
      <c r="B108" s="48"/>
      <c r="C108" s="43"/>
      <c r="D108" s="51"/>
      <c r="E108" s="51"/>
      <c r="F108" s="51"/>
      <c r="G108" s="51"/>
      <c r="H108" s="51"/>
      <c r="I108" s="51"/>
    </row>
    <row r="109" spans="1:9" s="47" customFormat="1" ht="12" customHeight="1" x14ac:dyDescent="0.2">
      <c r="A109" s="52" t="s">
        <v>52</v>
      </c>
      <c r="B109" s="52"/>
      <c r="D109" s="69"/>
      <c r="E109" s="69"/>
      <c r="F109" s="69"/>
      <c r="G109" s="69"/>
      <c r="H109" s="69"/>
      <c r="I109" s="69"/>
    </row>
    <row r="110" spans="1:9" s="47" customFormat="1" ht="12" customHeight="1" x14ac:dyDescent="0.2">
      <c r="A110" s="74" t="s">
        <v>441</v>
      </c>
      <c r="B110" s="74" t="s">
        <v>319</v>
      </c>
      <c r="C110" s="75" t="s">
        <v>442</v>
      </c>
      <c r="D110" s="55">
        <v>1267000</v>
      </c>
      <c r="E110" s="55"/>
      <c r="F110" s="55">
        <f>SUM(D110:E110)</f>
        <v>1267000</v>
      </c>
      <c r="G110" s="55">
        <v>787000</v>
      </c>
      <c r="H110" s="55">
        <v>0</v>
      </c>
      <c r="I110" s="41" t="s">
        <v>313</v>
      </c>
    </row>
    <row r="111" spans="1:9" s="47" customFormat="1" ht="12" customHeight="1" x14ac:dyDescent="0.2">
      <c r="A111" s="74" t="s">
        <v>441</v>
      </c>
      <c r="B111" s="74"/>
      <c r="C111" s="75" t="s">
        <v>82</v>
      </c>
      <c r="D111" s="55">
        <v>0</v>
      </c>
      <c r="E111" s="55"/>
      <c r="F111" s="55">
        <f t="shared" ref="F111:F112" si="12">SUM(D111:E111)</f>
        <v>0</v>
      </c>
      <c r="G111" s="55">
        <v>36363</v>
      </c>
      <c r="H111" s="55">
        <v>0</v>
      </c>
      <c r="I111" s="41" t="s">
        <v>313</v>
      </c>
    </row>
    <row r="112" spans="1:9" s="47" customFormat="1" ht="12" customHeight="1" x14ac:dyDescent="0.2">
      <c r="A112" s="74" t="s">
        <v>441</v>
      </c>
      <c r="B112" s="74"/>
      <c r="C112" s="75" t="s">
        <v>602</v>
      </c>
      <c r="D112" s="55">
        <v>0</v>
      </c>
      <c r="E112" s="55"/>
      <c r="F112" s="55">
        <f t="shared" si="12"/>
        <v>0</v>
      </c>
      <c r="G112" s="55">
        <v>20762</v>
      </c>
      <c r="H112" s="55">
        <v>0</v>
      </c>
      <c r="I112" s="41" t="s">
        <v>313</v>
      </c>
    </row>
    <row r="113" spans="1:9" s="47" customFormat="1" ht="12" customHeight="1" x14ac:dyDescent="0.2">
      <c r="A113" s="74" t="s">
        <v>443</v>
      </c>
      <c r="B113" s="74" t="s">
        <v>212</v>
      </c>
      <c r="C113" s="75" t="s">
        <v>444</v>
      </c>
      <c r="D113" s="55">
        <v>165000</v>
      </c>
      <c r="E113" s="55"/>
      <c r="F113" s="55">
        <f t="shared" ref="F113:F117" si="13">SUM(D113:E113)</f>
        <v>165000</v>
      </c>
      <c r="G113" s="55">
        <v>102310</v>
      </c>
      <c r="H113" s="55">
        <v>0</v>
      </c>
      <c r="I113" s="41" t="s">
        <v>313</v>
      </c>
    </row>
    <row r="114" spans="1:9" s="47" customFormat="1" ht="12" customHeight="1" x14ac:dyDescent="0.2">
      <c r="A114" s="53" t="s">
        <v>445</v>
      </c>
      <c r="B114" s="53"/>
      <c r="C114" s="54" t="s">
        <v>446</v>
      </c>
      <c r="D114" s="55">
        <v>31000</v>
      </c>
      <c r="E114" s="55"/>
      <c r="F114" s="55">
        <f t="shared" si="13"/>
        <v>31000</v>
      </c>
      <c r="G114" s="55">
        <v>14902</v>
      </c>
      <c r="H114" s="55">
        <v>0</v>
      </c>
      <c r="I114" s="41" t="s">
        <v>313</v>
      </c>
    </row>
    <row r="115" spans="1:9" s="47" customFormat="1" ht="12" customHeight="1" x14ac:dyDescent="0.2">
      <c r="A115" s="53" t="s">
        <v>324</v>
      </c>
      <c r="B115" s="53" t="s">
        <v>324</v>
      </c>
      <c r="C115" s="54" t="s">
        <v>15</v>
      </c>
      <c r="D115" s="55">
        <v>146000</v>
      </c>
      <c r="E115" s="55"/>
      <c r="F115" s="55">
        <f t="shared" si="13"/>
        <v>146000</v>
      </c>
      <c r="G115" s="55">
        <v>20441</v>
      </c>
      <c r="H115" s="55">
        <v>0</v>
      </c>
      <c r="I115" s="41" t="s">
        <v>313</v>
      </c>
    </row>
    <row r="116" spans="1:9" s="47" customFormat="1" ht="12" customHeight="1" x14ac:dyDescent="0.2">
      <c r="A116" s="53" t="s">
        <v>315</v>
      </c>
      <c r="B116" s="53" t="s">
        <v>315</v>
      </c>
      <c r="C116" s="54" t="s">
        <v>447</v>
      </c>
      <c r="D116" s="55">
        <v>39000</v>
      </c>
      <c r="E116" s="55"/>
      <c r="F116" s="55">
        <f t="shared" si="13"/>
        <v>39000</v>
      </c>
      <c r="G116" s="55">
        <v>14261</v>
      </c>
      <c r="H116" s="55">
        <v>0</v>
      </c>
      <c r="I116" s="41" t="s">
        <v>313</v>
      </c>
    </row>
    <row r="117" spans="1:9" s="47" customFormat="1" ht="12" customHeight="1" x14ac:dyDescent="0.2">
      <c r="A117" s="53" t="s">
        <v>218</v>
      </c>
      <c r="B117" s="53" t="s">
        <v>218</v>
      </c>
      <c r="C117" s="54" t="s">
        <v>448</v>
      </c>
      <c r="D117" s="55">
        <v>238000</v>
      </c>
      <c r="E117" s="55"/>
      <c r="F117" s="55">
        <f t="shared" si="13"/>
        <v>238000</v>
      </c>
      <c r="G117" s="55">
        <v>243960</v>
      </c>
      <c r="H117" s="55">
        <v>0</v>
      </c>
      <c r="I117" s="41" t="s">
        <v>313</v>
      </c>
    </row>
    <row r="118" spans="1:9" s="47" customFormat="1" ht="12" customHeight="1" x14ac:dyDescent="0.2">
      <c r="A118" s="66"/>
      <c r="B118" s="66"/>
      <c r="C118" s="67" t="s">
        <v>85</v>
      </c>
      <c r="D118" s="68">
        <f>SUM(D110:D117)</f>
        <v>1886000</v>
      </c>
      <c r="E118" s="68">
        <f>SUM(E110:E117)</f>
        <v>0</v>
      </c>
      <c r="F118" s="68">
        <f>SUM(F110:F117)</f>
        <v>1886000</v>
      </c>
      <c r="G118" s="68">
        <f t="shared" ref="G118:H118" si="14">SUM(G110:G117)</f>
        <v>1239999</v>
      </c>
      <c r="H118" s="68">
        <f t="shared" si="14"/>
        <v>0</v>
      </c>
      <c r="I118" s="69"/>
    </row>
    <row r="119" spans="1:9" s="47" customFormat="1" ht="12" customHeight="1" x14ac:dyDescent="0.2">
      <c r="A119" s="52"/>
      <c r="B119" s="52"/>
      <c r="D119" s="69"/>
      <c r="E119" s="69"/>
      <c r="F119" s="69"/>
      <c r="G119" s="69"/>
      <c r="H119" s="69"/>
      <c r="I119" s="69"/>
    </row>
    <row r="120" spans="1:9" s="47" customFormat="1" ht="12" customHeight="1" x14ac:dyDescent="0.2">
      <c r="A120" s="52"/>
      <c r="B120" s="52"/>
      <c r="D120" s="69"/>
      <c r="E120" s="69"/>
      <c r="F120" s="69"/>
      <c r="G120" s="69"/>
      <c r="H120" s="69"/>
      <c r="I120" s="69"/>
    </row>
    <row r="121" spans="1:9" s="43" customFormat="1" ht="12" customHeight="1" x14ac:dyDescent="0.2">
      <c r="A121" s="48" t="s">
        <v>423</v>
      </c>
      <c r="B121" s="48"/>
      <c r="D121" s="51"/>
      <c r="E121" s="51"/>
      <c r="F121" s="51"/>
      <c r="G121" s="51"/>
      <c r="H121" s="51"/>
      <c r="I121" s="51"/>
    </row>
    <row r="122" spans="1:9" s="43" customFormat="1" ht="12" customHeight="1" x14ac:dyDescent="0.2">
      <c r="A122" s="48" t="s">
        <v>226</v>
      </c>
      <c r="B122" s="48"/>
      <c r="D122" s="51"/>
      <c r="E122" s="51"/>
      <c r="F122" s="51"/>
      <c r="G122" s="51"/>
      <c r="H122" s="51"/>
      <c r="I122" s="51"/>
    </row>
    <row r="123" spans="1:9" s="47" customFormat="1" ht="12" customHeight="1" x14ac:dyDescent="0.2">
      <c r="A123" s="52" t="s">
        <v>50</v>
      </c>
      <c r="B123" s="52"/>
      <c r="D123" s="69"/>
      <c r="E123" s="69"/>
      <c r="F123" s="69"/>
      <c r="G123" s="69"/>
      <c r="H123" s="69"/>
      <c r="I123" s="69"/>
    </row>
    <row r="124" spans="1:9" s="47" customFormat="1" ht="12" customHeight="1" x14ac:dyDescent="0.2">
      <c r="A124" s="74" t="s">
        <v>363</v>
      </c>
      <c r="B124" s="74" t="s">
        <v>322</v>
      </c>
      <c r="C124" s="75" t="s">
        <v>293</v>
      </c>
      <c r="D124" s="55">
        <v>2276000</v>
      </c>
      <c r="E124" s="55"/>
      <c r="F124" s="55">
        <f>SUM(D124:E124)</f>
        <v>2276000</v>
      </c>
      <c r="G124" s="55">
        <v>2276000</v>
      </c>
      <c r="H124" s="55">
        <v>1740000</v>
      </c>
      <c r="I124" s="41" t="s">
        <v>313</v>
      </c>
    </row>
    <row r="125" spans="1:9" s="47" customFormat="1" ht="12" customHeight="1" x14ac:dyDescent="0.2">
      <c r="A125" s="66"/>
      <c r="B125" s="66"/>
      <c r="C125" s="67" t="s">
        <v>62</v>
      </c>
      <c r="D125" s="68">
        <f>SUM(D124:D124)</f>
        <v>2276000</v>
      </c>
      <c r="E125" s="68">
        <f>SUM(E124:E124)</f>
        <v>0</v>
      </c>
      <c r="F125" s="68">
        <f>SUM(F124:F124)</f>
        <v>2276000</v>
      </c>
      <c r="G125" s="68">
        <f t="shared" ref="G125:H125" si="15">SUM(G124:G124)</f>
        <v>2276000</v>
      </c>
      <c r="H125" s="68">
        <f t="shared" si="15"/>
        <v>1740000</v>
      </c>
      <c r="I125" s="69"/>
    </row>
    <row r="126" spans="1:9" s="47" customFormat="1" ht="12" customHeight="1" x14ac:dyDescent="0.2">
      <c r="A126" s="52"/>
      <c r="B126" s="52"/>
      <c r="D126" s="69"/>
      <c r="E126" s="69"/>
      <c r="F126" s="69"/>
      <c r="G126" s="69"/>
      <c r="H126" s="69"/>
      <c r="I126" s="69"/>
    </row>
    <row r="128" spans="1:9" s="43" customFormat="1" ht="12" customHeight="1" x14ac:dyDescent="0.2">
      <c r="A128" s="48" t="s">
        <v>423</v>
      </c>
      <c r="B128" s="48"/>
      <c r="D128" s="51"/>
      <c r="E128" s="51"/>
      <c r="F128" s="51"/>
      <c r="G128" s="51"/>
      <c r="H128" s="51"/>
      <c r="I128" s="51"/>
    </row>
    <row r="129" spans="1:9" s="43" customFormat="1" ht="12" customHeight="1" x14ac:dyDescent="0.2">
      <c r="A129" s="48" t="s">
        <v>226</v>
      </c>
      <c r="B129" s="48"/>
      <c r="D129" s="51"/>
      <c r="E129" s="51"/>
      <c r="F129" s="51"/>
      <c r="G129" s="51"/>
      <c r="H129" s="51"/>
      <c r="I129" s="51"/>
    </row>
    <row r="130" spans="1:9" s="47" customFormat="1" ht="12" customHeight="1" x14ac:dyDescent="0.2">
      <c r="A130" s="52" t="s">
        <v>52</v>
      </c>
      <c r="B130" s="52"/>
      <c r="D130" s="69"/>
      <c r="E130" s="69"/>
      <c r="F130" s="69"/>
      <c r="G130" s="69"/>
      <c r="H130" s="69"/>
      <c r="I130" s="69"/>
    </row>
    <row r="131" spans="1:9" s="47" customFormat="1" ht="12" customHeight="1" x14ac:dyDescent="0.2">
      <c r="A131" s="74" t="s">
        <v>364</v>
      </c>
      <c r="B131" s="74" t="s">
        <v>323</v>
      </c>
      <c r="C131" s="75" t="s">
        <v>169</v>
      </c>
      <c r="D131" s="55">
        <v>23832000</v>
      </c>
      <c r="E131" s="55"/>
      <c r="F131" s="55">
        <f>SUM(D131:E131)</f>
        <v>23832000</v>
      </c>
      <c r="G131" s="55">
        <v>23832000</v>
      </c>
      <c r="H131" s="55">
        <v>34515000</v>
      </c>
      <c r="I131" s="41" t="s">
        <v>313</v>
      </c>
    </row>
    <row r="132" spans="1:9" s="47" customFormat="1" ht="12" customHeight="1" x14ac:dyDescent="0.2">
      <c r="A132" s="74" t="s">
        <v>364</v>
      </c>
      <c r="B132" s="74"/>
      <c r="C132" s="75" t="s">
        <v>614</v>
      </c>
      <c r="D132" s="55">
        <v>0</v>
      </c>
      <c r="E132" s="55">
        <v>431940</v>
      </c>
      <c r="F132" s="55">
        <f>SUM(D132:E132)</f>
        <v>431940</v>
      </c>
      <c r="G132" s="55">
        <v>431940</v>
      </c>
      <c r="H132" s="55">
        <v>0</v>
      </c>
      <c r="I132" s="41" t="s">
        <v>313</v>
      </c>
    </row>
    <row r="133" spans="1:9" ht="12" customHeight="1" x14ac:dyDescent="0.2">
      <c r="A133" s="53" t="s">
        <v>365</v>
      </c>
      <c r="B133" s="53"/>
      <c r="C133" s="54" t="s">
        <v>161</v>
      </c>
      <c r="D133" s="55">
        <v>12000</v>
      </c>
      <c r="E133" s="55"/>
      <c r="F133" s="55">
        <f t="shared" ref="F133:F136" si="16">SUM(D133:E133)</f>
        <v>12000</v>
      </c>
      <c r="G133" s="55">
        <v>12420</v>
      </c>
      <c r="H133" s="55">
        <v>12740</v>
      </c>
      <c r="I133" s="41" t="s">
        <v>313</v>
      </c>
    </row>
    <row r="134" spans="1:9" ht="12" customHeight="1" x14ac:dyDescent="0.2">
      <c r="A134" s="53" t="s">
        <v>365</v>
      </c>
      <c r="B134" s="53"/>
      <c r="C134" s="54" t="s">
        <v>206</v>
      </c>
      <c r="D134" s="55">
        <v>1440000</v>
      </c>
      <c r="E134" s="55"/>
      <c r="F134" s="55">
        <f t="shared" si="16"/>
        <v>1440000</v>
      </c>
      <c r="G134" s="55">
        <v>1439493</v>
      </c>
      <c r="H134" s="55">
        <v>783091</v>
      </c>
      <c r="I134" s="41" t="s">
        <v>313</v>
      </c>
    </row>
    <row r="135" spans="1:9" ht="12" customHeight="1" x14ac:dyDescent="0.2">
      <c r="A135" s="53" t="s">
        <v>365</v>
      </c>
      <c r="B135" s="53"/>
      <c r="C135" s="54" t="s">
        <v>294</v>
      </c>
      <c r="D135" s="55">
        <v>335000</v>
      </c>
      <c r="E135" s="55"/>
      <c r="F135" s="55">
        <f t="shared" si="16"/>
        <v>335000</v>
      </c>
      <c r="G135" s="55">
        <v>335340</v>
      </c>
      <c r="H135" s="55">
        <v>401310</v>
      </c>
      <c r="I135" s="41" t="s">
        <v>313</v>
      </c>
    </row>
    <row r="136" spans="1:9" ht="12" customHeight="1" x14ac:dyDescent="0.2">
      <c r="A136" s="53" t="s">
        <v>365</v>
      </c>
      <c r="B136" s="53"/>
      <c r="C136" s="54" t="s">
        <v>143</v>
      </c>
      <c r="D136" s="55">
        <v>19000</v>
      </c>
      <c r="E136" s="55"/>
      <c r="F136" s="55">
        <f t="shared" si="16"/>
        <v>19000</v>
      </c>
      <c r="G136" s="55">
        <v>18529</v>
      </c>
      <c r="H136" s="55">
        <v>37026</v>
      </c>
      <c r="I136" s="41" t="s">
        <v>313</v>
      </c>
    </row>
    <row r="137" spans="1:9" s="47" customFormat="1" ht="12" customHeight="1" x14ac:dyDescent="0.2">
      <c r="A137" s="66"/>
      <c r="B137" s="66"/>
      <c r="C137" s="67" t="s">
        <v>85</v>
      </c>
      <c r="D137" s="68">
        <f t="shared" ref="D137:H137" si="17">SUM(D131:D136)</f>
        <v>25638000</v>
      </c>
      <c r="E137" s="68">
        <f t="shared" si="17"/>
        <v>431940</v>
      </c>
      <c r="F137" s="68">
        <f t="shared" si="17"/>
        <v>26069940</v>
      </c>
      <c r="G137" s="68">
        <f t="shared" si="17"/>
        <v>26069722</v>
      </c>
      <c r="H137" s="68">
        <f t="shared" si="17"/>
        <v>35749167</v>
      </c>
      <c r="I137" s="69"/>
    </row>
    <row r="138" spans="1:9" s="47" customFormat="1" ht="12" customHeight="1" x14ac:dyDescent="0.2">
      <c r="A138" s="52"/>
      <c r="B138" s="52"/>
      <c r="D138" s="69"/>
      <c r="E138" s="69"/>
      <c r="F138" s="69"/>
      <c r="G138" s="69"/>
      <c r="H138" s="69"/>
      <c r="I138" s="69"/>
    </row>
    <row r="139" spans="1:9" s="43" customFormat="1" ht="12" customHeight="1" x14ac:dyDescent="0.2">
      <c r="A139" s="48"/>
      <c r="B139" s="48"/>
      <c r="D139" s="51"/>
      <c r="E139" s="51"/>
      <c r="F139" s="51"/>
      <c r="G139" s="51"/>
      <c r="H139" s="51"/>
      <c r="I139" s="51"/>
    </row>
    <row r="140" spans="1:9" s="43" customFormat="1" ht="12" customHeight="1" x14ac:dyDescent="0.2">
      <c r="A140" s="48" t="s">
        <v>229</v>
      </c>
      <c r="B140" s="48"/>
      <c r="D140" s="51"/>
      <c r="E140" s="51"/>
      <c r="F140" s="51"/>
      <c r="G140" s="51"/>
      <c r="H140" s="51"/>
      <c r="I140" s="51"/>
    </row>
    <row r="141" spans="1:9" s="43" customFormat="1" ht="12" customHeight="1" x14ac:dyDescent="0.2">
      <c r="A141" s="48" t="s">
        <v>226</v>
      </c>
      <c r="B141" s="48"/>
      <c r="D141" s="51"/>
      <c r="E141" s="51"/>
      <c r="F141" s="51"/>
      <c r="G141" s="51"/>
      <c r="H141" s="51"/>
      <c r="I141" s="51"/>
    </row>
    <row r="142" spans="1:9" s="47" customFormat="1" ht="12" customHeight="1" x14ac:dyDescent="0.2">
      <c r="A142" s="52" t="s">
        <v>52</v>
      </c>
      <c r="B142" s="52"/>
      <c r="D142" s="69"/>
      <c r="E142" s="69"/>
      <c r="F142" s="69"/>
      <c r="G142" s="69"/>
      <c r="H142" s="69"/>
      <c r="I142" s="69"/>
    </row>
    <row r="143" spans="1:9" ht="12" customHeight="1" x14ac:dyDescent="0.2">
      <c r="A143" s="53" t="s">
        <v>324</v>
      </c>
      <c r="B143" s="53" t="s">
        <v>324</v>
      </c>
      <c r="C143" s="54" t="s">
        <v>197</v>
      </c>
      <c r="D143" s="55">
        <v>30000</v>
      </c>
      <c r="E143" s="55"/>
      <c r="F143" s="55">
        <f>SUM(D143:E143)</f>
        <v>30000</v>
      </c>
      <c r="G143" s="55">
        <v>0</v>
      </c>
      <c r="H143" s="55">
        <f>SUM(E143:F143)</f>
        <v>30000</v>
      </c>
      <c r="I143" s="41" t="s">
        <v>311</v>
      </c>
    </row>
    <row r="144" spans="1:9" ht="12" customHeight="1" x14ac:dyDescent="0.2">
      <c r="A144" s="53" t="s">
        <v>324</v>
      </c>
      <c r="B144" s="53"/>
      <c r="C144" s="54" t="s">
        <v>198</v>
      </c>
      <c r="D144" s="55">
        <v>120000</v>
      </c>
      <c r="E144" s="55"/>
      <c r="F144" s="55">
        <f t="shared" ref="F144:F147" si="18">SUM(D144:E144)</f>
        <v>120000</v>
      </c>
      <c r="G144" s="55">
        <v>0</v>
      </c>
      <c r="H144" s="55">
        <v>30000</v>
      </c>
      <c r="I144" s="41" t="s">
        <v>311</v>
      </c>
    </row>
    <row r="145" spans="1:9" ht="12" customHeight="1" x14ac:dyDescent="0.2">
      <c r="A145" s="53" t="s">
        <v>324</v>
      </c>
      <c r="B145" s="53"/>
      <c r="C145" s="76" t="s">
        <v>651</v>
      </c>
      <c r="D145" s="55">
        <v>50000</v>
      </c>
      <c r="E145" s="55"/>
      <c r="F145" s="55">
        <f t="shared" si="18"/>
        <v>50000</v>
      </c>
      <c r="G145" s="55">
        <v>0</v>
      </c>
      <c r="H145" s="55">
        <v>50000</v>
      </c>
      <c r="I145" s="41" t="s">
        <v>311</v>
      </c>
    </row>
    <row r="146" spans="1:9" ht="12" customHeight="1" x14ac:dyDescent="0.2">
      <c r="A146" s="53" t="s">
        <v>320</v>
      </c>
      <c r="B146" s="53" t="s">
        <v>320</v>
      </c>
      <c r="C146" s="54" t="s">
        <v>200</v>
      </c>
      <c r="D146" s="55">
        <v>50000</v>
      </c>
      <c r="E146" s="55"/>
      <c r="F146" s="55">
        <f t="shared" si="18"/>
        <v>50000</v>
      </c>
      <c r="G146" s="55">
        <v>0</v>
      </c>
      <c r="H146" s="55">
        <f>SUM(E146:F146)</f>
        <v>50000</v>
      </c>
      <c r="I146" s="41" t="s">
        <v>311</v>
      </c>
    </row>
    <row r="147" spans="1:9" ht="12" customHeight="1" x14ac:dyDescent="0.2">
      <c r="A147" s="53" t="s">
        <v>315</v>
      </c>
      <c r="B147" s="53" t="s">
        <v>315</v>
      </c>
      <c r="C147" s="54" t="s">
        <v>89</v>
      </c>
      <c r="D147" s="55">
        <v>68000</v>
      </c>
      <c r="E147" s="55"/>
      <c r="F147" s="55">
        <f t="shared" si="18"/>
        <v>68000</v>
      </c>
      <c r="G147" s="55">
        <v>0</v>
      </c>
      <c r="H147" s="55">
        <v>43200</v>
      </c>
      <c r="I147" s="41" t="s">
        <v>311</v>
      </c>
    </row>
    <row r="148" spans="1:9" s="47" customFormat="1" ht="12" customHeight="1" x14ac:dyDescent="0.2">
      <c r="A148" s="66"/>
      <c r="B148" s="66"/>
      <c r="C148" s="67" t="s">
        <v>85</v>
      </c>
      <c r="D148" s="68">
        <f t="shared" ref="D148" si="19">SUM(D143:D147)</f>
        <v>318000</v>
      </c>
      <c r="E148" s="68">
        <f t="shared" ref="E148:H148" si="20">SUM(E143:E147)</f>
        <v>0</v>
      </c>
      <c r="F148" s="68">
        <f t="shared" si="20"/>
        <v>318000</v>
      </c>
      <c r="G148" s="68">
        <f t="shared" si="20"/>
        <v>0</v>
      </c>
      <c r="H148" s="68">
        <f t="shared" si="20"/>
        <v>203200</v>
      </c>
      <c r="I148" s="69"/>
    </row>
    <row r="149" spans="1:9" s="47" customFormat="1" ht="12" customHeight="1" x14ac:dyDescent="0.2">
      <c r="A149" s="52"/>
      <c r="B149" s="52"/>
      <c r="D149" s="69"/>
      <c r="E149" s="69"/>
      <c r="F149" s="69"/>
      <c r="G149" s="69"/>
      <c r="H149" s="69"/>
      <c r="I149" s="69"/>
    </row>
    <row r="150" spans="1:9" s="47" customFormat="1" ht="12" customHeight="1" x14ac:dyDescent="0.2">
      <c r="A150" s="52"/>
      <c r="B150" s="52"/>
      <c r="D150" s="69"/>
      <c r="E150" s="69"/>
      <c r="F150" s="69"/>
      <c r="G150" s="69"/>
      <c r="H150" s="69"/>
      <c r="I150" s="69"/>
    </row>
    <row r="151" spans="1:9" s="43" customFormat="1" ht="12" customHeight="1" x14ac:dyDescent="0.2">
      <c r="A151" s="48" t="s">
        <v>387</v>
      </c>
      <c r="B151" s="48"/>
      <c r="D151" s="51"/>
      <c r="E151" s="51"/>
      <c r="F151" s="51"/>
      <c r="G151" s="51"/>
      <c r="H151" s="51"/>
      <c r="I151" s="51"/>
    </row>
    <row r="152" spans="1:9" s="43" customFormat="1" ht="12" customHeight="1" x14ac:dyDescent="0.2">
      <c r="A152" s="48" t="s">
        <v>226</v>
      </c>
      <c r="B152" s="48"/>
      <c r="D152" s="51"/>
      <c r="E152" s="51"/>
      <c r="F152" s="51"/>
      <c r="G152" s="51"/>
      <c r="H152" s="51"/>
      <c r="I152" s="51"/>
    </row>
    <row r="153" spans="1:9" s="43" customFormat="1" x14ac:dyDescent="0.2">
      <c r="A153" s="52" t="s">
        <v>50</v>
      </c>
      <c r="B153" s="52"/>
      <c r="D153" s="51"/>
      <c r="E153" s="51"/>
      <c r="F153" s="51"/>
      <c r="G153" s="51"/>
      <c r="H153" s="51"/>
      <c r="I153" s="51"/>
    </row>
    <row r="154" spans="1:9" ht="12.4" customHeight="1" x14ac:dyDescent="0.2">
      <c r="A154" s="53" t="s">
        <v>322</v>
      </c>
      <c r="B154" s="53" t="s">
        <v>322</v>
      </c>
      <c r="C154" s="54" t="s">
        <v>388</v>
      </c>
      <c r="D154" s="55">
        <v>7064000</v>
      </c>
      <c r="E154" s="55"/>
      <c r="F154" s="55">
        <f>SUM(D154:E154)</f>
        <v>7064000</v>
      </c>
      <c r="G154" s="55">
        <v>0</v>
      </c>
      <c r="H154" s="55">
        <f>SUM(E154:F154)</f>
        <v>7064000</v>
      </c>
      <c r="I154" s="41" t="s">
        <v>312</v>
      </c>
    </row>
    <row r="155" spans="1:9" s="47" customFormat="1" x14ac:dyDescent="0.2">
      <c r="A155" s="66"/>
      <c r="B155" s="66"/>
      <c r="C155" s="67" t="s">
        <v>62</v>
      </c>
      <c r="D155" s="68">
        <f t="shared" ref="D155" si="21">SUM(D154:D154)</f>
        <v>7064000</v>
      </c>
      <c r="E155" s="68">
        <f t="shared" ref="E155:H155" si="22">SUM(E154:E154)</f>
        <v>0</v>
      </c>
      <c r="F155" s="68">
        <f t="shared" si="22"/>
        <v>7064000</v>
      </c>
      <c r="G155" s="68">
        <f t="shared" si="22"/>
        <v>0</v>
      </c>
      <c r="H155" s="68">
        <f t="shared" si="22"/>
        <v>7064000</v>
      </c>
      <c r="I155" s="69"/>
    </row>
    <row r="156" spans="1:9" s="47" customFormat="1" x14ac:dyDescent="0.2">
      <c r="A156" s="52"/>
      <c r="B156" s="52"/>
      <c r="D156" s="69"/>
      <c r="E156" s="69"/>
      <c r="F156" s="69"/>
      <c r="G156" s="69"/>
      <c r="H156" s="69"/>
      <c r="I156" s="69"/>
    </row>
    <row r="157" spans="1:9" s="47" customFormat="1" x14ac:dyDescent="0.2">
      <c r="A157" s="52"/>
      <c r="B157" s="52"/>
      <c r="D157" s="69"/>
      <c r="E157" s="69"/>
      <c r="F157" s="69"/>
      <c r="G157" s="69"/>
      <c r="H157" s="69"/>
      <c r="I157" s="69"/>
    </row>
    <row r="158" spans="1:9" s="43" customFormat="1" ht="12" customHeight="1" x14ac:dyDescent="0.2">
      <c r="A158" s="48" t="s">
        <v>387</v>
      </c>
      <c r="B158" s="48"/>
      <c r="D158" s="51"/>
      <c r="E158" s="51"/>
      <c r="F158" s="51"/>
      <c r="G158" s="51"/>
      <c r="H158" s="51"/>
      <c r="I158" s="51"/>
    </row>
    <row r="159" spans="1:9" s="43" customFormat="1" x14ac:dyDescent="0.2">
      <c r="A159" s="48" t="s">
        <v>226</v>
      </c>
      <c r="B159" s="48"/>
      <c r="D159" s="51"/>
      <c r="E159" s="51"/>
      <c r="F159" s="51"/>
      <c r="G159" s="51"/>
      <c r="H159" s="51"/>
      <c r="I159" s="51"/>
    </row>
    <row r="160" spans="1:9" s="47" customFormat="1" x14ac:dyDescent="0.2">
      <c r="A160" s="52" t="s">
        <v>52</v>
      </c>
      <c r="B160" s="52"/>
      <c r="D160" s="69"/>
      <c r="E160" s="69"/>
      <c r="F160" s="69"/>
      <c r="G160" s="69"/>
      <c r="H160" s="69"/>
      <c r="I160" s="69"/>
    </row>
    <row r="161" spans="1:9" x14ac:dyDescent="0.2">
      <c r="A161" s="53" t="s">
        <v>319</v>
      </c>
      <c r="B161" s="53" t="s">
        <v>319</v>
      </c>
      <c r="C161" s="54" t="s">
        <v>84</v>
      </c>
      <c r="D161" s="55">
        <v>1912000</v>
      </c>
      <c r="E161" s="55"/>
      <c r="F161" s="55">
        <f t="shared" ref="F161:F165" si="23">SUM(D161:E161)</f>
        <v>1912000</v>
      </c>
      <c r="G161" s="55">
        <v>0</v>
      </c>
      <c r="H161" s="55">
        <f>SUM(E161:F161)</f>
        <v>1912000</v>
      </c>
      <c r="I161" s="41" t="s">
        <v>312</v>
      </c>
    </row>
    <row r="162" spans="1:9" x14ac:dyDescent="0.2">
      <c r="A162" s="53" t="s">
        <v>212</v>
      </c>
      <c r="B162" s="53" t="s">
        <v>212</v>
      </c>
      <c r="C162" s="54" t="s">
        <v>400</v>
      </c>
      <c r="D162" s="55">
        <v>336000</v>
      </c>
      <c r="E162" s="55"/>
      <c r="F162" s="55">
        <f t="shared" si="23"/>
        <v>336000</v>
      </c>
      <c r="G162" s="55">
        <v>0</v>
      </c>
      <c r="H162" s="55">
        <f>SUM(E162:F162)</f>
        <v>336000</v>
      </c>
      <c r="I162" s="41" t="s">
        <v>312</v>
      </c>
    </row>
    <row r="163" spans="1:9" x14ac:dyDescent="0.2">
      <c r="A163" s="53" t="s">
        <v>218</v>
      </c>
      <c r="B163" s="53" t="s">
        <v>218</v>
      </c>
      <c r="C163" s="54" t="s">
        <v>279</v>
      </c>
      <c r="D163" s="55">
        <v>2674000</v>
      </c>
      <c r="E163" s="55"/>
      <c r="F163" s="55">
        <f t="shared" si="23"/>
        <v>2674000</v>
      </c>
      <c r="G163" s="55">
        <v>0</v>
      </c>
      <c r="H163" s="55">
        <f>SUM(E163:F163)</f>
        <v>2674000</v>
      </c>
      <c r="I163" s="41" t="s">
        <v>312</v>
      </c>
    </row>
    <row r="164" spans="1:9" x14ac:dyDescent="0.2">
      <c r="A164" s="53" t="s">
        <v>328</v>
      </c>
      <c r="B164" s="53" t="s">
        <v>328</v>
      </c>
      <c r="C164" s="54" t="s">
        <v>156</v>
      </c>
      <c r="D164" s="55">
        <v>513000</v>
      </c>
      <c r="E164" s="55"/>
      <c r="F164" s="55">
        <f t="shared" si="23"/>
        <v>513000</v>
      </c>
      <c r="G164" s="55">
        <v>0</v>
      </c>
      <c r="H164" s="55">
        <f>SUM(E164:F164)</f>
        <v>513000</v>
      </c>
      <c r="I164" s="41" t="s">
        <v>312</v>
      </c>
    </row>
    <row r="165" spans="1:9" x14ac:dyDescent="0.2">
      <c r="A165" s="53" t="s">
        <v>315</v>
      </c>
      <c r="B165" s="53" t="s">
        <v>315</v>
      </c>
      <c r="C165" s="54" t="s">
        <v>89</v>
      </c>
      <c r="D165" s="55">
        <v>1131000</v>
      </c>
      <c r="E165" s="55"/>
      <c r="F165" s="55">
        <f t="shared" si="23"/>
        <v>1131000</v>
      </c>
      <c r="G165" s="55">
        <v>0</v>
      </c>
      <c r="H165" s="55">
        <f>SUM(E165:F165)</f>
        <v>1131000</v>
      </c>
      <c r="I165" s="41" t="s">
        <v>312</v>
      </c>
    </row>
    <row r="166" spans="1:9" s="47" customFormat="1" x14ac:dyDescent="0.2">
      <c r="A166" s="66"/>
      <c r="B166" s="66"/>
      <c r="C166" s="67" t="s">
        <v>53</v>
      </c>
      <c r="D166" s="68">
        <f>SUM(D161:D165)</f>
        <v>6566000</v>
      </c>
      <c r="E166" s="68">
        <f>SUM(E161:E165)</f>
        <v>0</v>
      </c>
      <c r="F166" s="68">
        <f>SUM(F161:F165)</f>
        <v>6566000</v>
      </c>
      <c r="G166" s="68">
        <f t="shared" ref="G166:H166" si="24">SUM(G161:G165)</f>
        <v>0</v>
      </c>
      <c r="H166" s="68">
        <f t="shared" si="24"/>
        <v>6566000</v>
      </c>
      <c r="I166" s="69"/>
    </row>
    <row r="167" spans="1:9" s="47" customFormat="1" x14ac:dyDescent="0.2">
      <c r="A167" s="52"/>
      <c r="B167" s="52"/>
      <c r="D167" s="69"/>
      <c r="E167" s="69"/>
      <c r="F167" s="69"/>
      <c r="G167" s="69"/>
      <c r="H167" s="69"/>
      <c r="I167" s="69"/>
    </row>
    <row r="168" spans="1:9" s="47" customFormat="1" x14ac:dyDescent="0.2">
      <c r="A168" s="52"/>
      <c r="B168" s="52"/>
      <c r="D168" s="69"/>
      <c r="E168" s="69"/>
      <c r="F168" s="69"/>
      <c r="G168" s="69"/>
      <c r="H168" s="69"/>
      <c r="I168" s="69"/>
    </row>
    <row r="169" spans="1:9" s="47" customFormat="1" x14ac:dyDescent="0.2">
      <c r="A169" s="48" t="s">
        <v>588</v>
      </c>
      <c r="B169" s="48"/>
      <c r="C169" s="43"/>
      <c r="D169" s="51"/>
      <c r="E169" s="51"/>
      <c r="F169" s="51"/>
      <c r="G169" s="51"/>
      <c r="H169" s="51"/>
      <c r="I169" s="51"/>
    </row>
    <row r="170" spans="1:9" s="47" customFormat="1" x14ac:dyDescent="0.2">
      <c r="A170" s="48" t="s">
        <v>226</v>
      </c>
      <c r="B170" s="48"/>
      <c r="C170" s="43"/>
      <c r="D170" s="51"/>
      <c r="E170" s="51"/>
      <c r="F170" s="51"/>
      <c r="G170" s="51"/>
      <c r="H170" s="51"/>
      <c r="I170" s="51"/>
    </row>
    <row r="171" spans="1:9" s="47" customFormat="1" x14ac:dyDescent="0.2">
      <c r="A171" s="52" t="s">
        <v>50</v>
      </c>
      <c r="B171" s="52"/>
      <c r="D171" s="69"/>
      <c r="E171" s="69"/>
      <c r="F171" s="69"/>
      <c r="G171" s="69"/>
      <c r="H171" s="69"/>
      <c r="I171" s="69"/>
    </row>
    <row r="172" spans="1:9" x14ac:dyDescent="0.2">
      <c r="A172" s="53" t="s">
        <v>344</v>
      </c>
      <c r="B172" s="53" t="s">
        <v>344</v>
      </c>
      <c r="C172" s="54" t="s">
        <v>473</v>
      </c>
      <c r="D172" s="55">
        <v>0</v>
      </c>
      <c r="E172" s="55">
        <v>29324733</v>
      </c>
      <c r="F172" s="55">
        <f t="shared" ref="F172" si="25">SUM(D172:E172)</f>
        <v>29324733</v>
      </c>
      <c r="G172" s="55">
        <v>29324733</v>
      </c>
      <c r="H172" s="55">
        <v>0</v>
      </c>
      <c r="I172" s="41" t="s">
        <v>312</v>
      </c>
    </row>
    <row r="173" spans="1:9" s="47" customFormat="1" x14ac:dyDescent="0.2">
      <c r="A173" s="66"/>
      <c r="B173" s="66"/>
      <c r="C173" s="67" t="s">
        <v>51</v>
      </c>
      <c r="D173" s="68">
        <f>SUM(D172:D172)</f>
        <v>0</v>
      </c>
      <c r="E173" s="68">
        <f>SUM(E172:E172)</f>
        <v>29324733</v>
      </c>
      <c r="F173" s="68">
        <f>SUM(F172:F172)</f>
        <v>29324733</v>
      </c>
      <c r="G173" s="68">
        <f t="shared" ref="G173:H173" si="26">SUM(G172:G172)</f>
        <v>29324733</v>
      </c>
      <c r="H173" s="68">
        <f t="shared" si="26"/>
        <v>0</v>
      </c>
      <c r="I173" s="69"/>
    </row>
    <row r="174" spans="1:9" s="47" customFormat="1" x14ac:dyDescent="0.2">
      <c r="A174" s="52"/>
      <c r="B174" s="52"/>
      <c r="D174" s="69"/>
      <c r="E174" s="69"/>
      <c r="F174" s="69"/>
      <c r="G174" s="69"/>
      <c r="H174" s="69"/>
      <c r="I174" s="69"/>
    </row>
    <row r="175" spans="1:9" s="47" customFormat="1" x14ac:dyDescent="0.2">
      <c r="A175" s="52"/>
      <c r="B175" s="52"/>
      <c r="D175" s="69"/>
      <c r="E175" s="69"/>
      <c r="F175" s="69"/>
      <c r="G175" s="69"/>
      <c r="H175" s="69"/>
      <c r="I175" s="69"/>
    </row>
    <row r="176" spans="1:9" s="47" customFormat="1" x14ac:dyDescent="0.2">
      <c r="A176" s="48" t="s">
        <v>588</v>
      </c>
      <c r="B176" s="48"/>
      <c r="C176" s="43"/>
      <c r="D176" s="51"/>
      <c r="E176" s="51"/>
      <c r="F176" s="51"/>
      <c r="G176" s="51"/>
      <c r="H176" s="51"/>
      <c r="I176" s="51"/>
    </row>
    <row r="177" spans="1:9" s="47" customFormat="1" x14ac:dyDescent="0.2">
      <c r="A177" s="48" t="s">
        <v>226</v>
      </c>
      <c r="B177" s="48"/>
      <c r="C177" s="43"/>
      <c r="D177" s="51"/>
      <c r="E177" s="51"/>
      <c r="F177" s="51"/>
      <c r="G177" s="51"/>
      <c r="H177" s="51"/>
      <c r="I177" s="51"/>
    </row>
    <row r="178" spans="1:9" s="47" customFormat="1" x14ac:dyDescent="0.2">
      <c r="A178" s="52" t="s">
        <v>52</v>
      </c>
      <c r="B178" s="52"/>
      <c r="D178" s="69"/>
      <c r="E178" s="69"/>
      <c r="F178" s="69"/>
      <c r="G178" s="69"/>
      <c r="H178" s="69"/>
      <c r="I178" s="69"/>
    </row>
    <row r="179" spans="1:9" x14ac:dyDescent="0.2">
      <c r="A179" s="53" t="s">
        <v>218</v>
      </c>
      <c r="B179" s="53" t="s">
        <v>218</v>
      </c>
      <c r="C179" s="54" t="s">
        <v>36</v>
      </c>
      <c r="D179" s="55">
        <v>0</v>
      </c>
      <c r="E179" s="55">
        <v>600000</v>
      </c>
      <c r="F179" s="55">
        <f t="shared" ref="F179:F182" si="27">SUM(D179:E179)</f>
        <v>600000</v>
      </c>
      <c r="G179" s="55">
        <v>600000</v>
      </c>
      <c r="H179" s="55">
        <v>0</v>
      </c>
      <c r="I179" s="41" t="s">
        <v>312</v>
      </c>
    </row>
    <row r="180" spans="1:9" x14ac:dyDescent="0.2">
      <c r="A180" s="53" t="s">
        <v>596</v>
      </c>
      <c r="B180" s="53" t="s">
        <v>408</v>
      </c>
      <c r="C180" s="54" t="s">
        <v>597</v>
      </c>
      <c r="D180" s="55">
        <v>0</v>
      </c>
      <c r="E180" s="55">
        <v>17895899</v>
      </c>
      <c r="F180" s="55">
        <f t="shared" si="27"/>
        <v>17895899</v>
      </c>
      <c r="G180" s="55">
        <v>17549900</v>
      </c>
      <c r="H180" s="55">
        <v>0</v>
      </c>
      <c r="I180" s="41" t="s">
        <v>312</v>
      </c>
    </row>
    <row r="181" spans="1:9" x14ac:dyDescent="0.2">
      <c r="A181" s="53" t="s">
        <v>456</v>
      </c>
      <c r="B181" s="53" t="s">
        <v>331</v>
      </c>
      <c r="C181" s="54" t="s">
        <v>598</v>
      </c>
      <c r="D181" s="55">
        <v>0</v>
      </c>
      <c r="E181" s="55">
        <v>4785780</v>
      </c>
      <c r="F181" s="55">
        <f t="shared" si="27"/>
        <v>4785780</v>
      </c>
      <c r="G181" s="55">
        <v>5151780</v>
      </c>
      <c r="H181" s="55">
        <v>0</v>
      </c>
      <c r="I181" s="41" t="s">
        <v>312</v>
      </c>
    </row>
    <row r="182" spans="1:9" x14ac:dyDescent="0.2">
      <c r="A182" s="53" t="s">
        <v>317</v>
      </c>
      <c r="B182" s="53" t="s">
        <v>317</v>
      </c>
      <c r="C182" s="54" t="s">
        <v>430</v>
      </c>
      <c r="D182" s="55">
        <v>0</v>
      </c>
      <c r="E182" s="55">
        <v>6043054</v>
      </c>
      <c r="F182" s="55">
        <f t="shared" si="27"/>
        <v>6043054</v>
      </c>
      <c r="G182" s="55">
        <v>6048453</v>
      </c>
      <c r="H182" s="55">
        <v>0</v>
      </c>
      <c r="I182" s="41" t="s">
        <v>312</v>
      </c>
    </row>
    <row r="183" spans="1:9" s="47" customFormat="1" x14ac:dyDescent="0.2">
      <c r="A183" s="66"/>
      <c r="B183" s="66"/>
      <c r="C183" s="67" t="s">
        <v>53</v>
      </c>
      <c r="D183" s="68">
        <f>SUM(D179:D182)</f>
        <v>0</v>
      </c>
      <c r="E183" s="68">
        <f t="shared" ref="E183:H183" si="28">SUM(E179:E182)</f>
        <v>29324733</v>
      </c>
      <c r="F183" s="68">
        <f t="shared" si="28"/>
        <v>29324733</v>
      </c>
      <c r="G183" s="68">
        <f t="shared" si="28"/>
        <v>29350133</v>
      </c>
      <c r="H183" s="68">
        <f t="shared" si="28"/>
        <v>0</v>
      </c>
      <c r="I183" s="69"/>
    </row>
    <row r="184" spans="1:9" s="47" customFormat="1" x14ac:dyDescent="0.2">
      <c r="A184" s="52"/>
      <c r="B184" s="52"/>
      <c r="D184" s="69"/>
      <c r="E184" s="69"/>
      <c r="F184" s="69"/>
      <c r="G184" s="69"/>
      <c r="H184" s="69"/>
      <c r="I184" s="69"/>
    </row>
    <row r="185" spans="1:9" s="47" customFormat="1" x14ac:dyDescent="0.2">
      <c r="A185" s="52"/>
      <c r="B185" s="52"/>
      <c r="D185" s="69"/>
      <c r="E185" s="69"/>
      <c r="F185" s="69"/>
      <c r="G185" s="69"/>
      <c r="H185" s="69"/>
      <c r="I185" s="69"/>
    </row>
    <row r="186" spans="1:9" s="47" customFormat="1" x14ac:dyDescent="0.2">
      <c r="A186" s="48" t="s">
        <v>583</v>
      </c>
      <c r="B186" s="48"/>
      <c r="C186" s="43"/>
      <c r="D186" s="51"/>
      <c r="E186" s="51"/>
      <c r="F186" s="51"/>
      <c r="G186" s="51"/>
      <c r="H186" s="51"/>
      <c r="I186" s="51"/>
    </row>
    <row r="187" spans="1:9" s="47" customFormat="1" x14ac:dyDescent="0.2">
      <c r="A187" s="48" t="s">
        <v>226</v>
      </c>
      <c r="B187" s="48"/>
      <c r="C187" s="43"/>
      <c r="D187" s="51"/>
      <c r="E187" s="51"/>
      <c r="F187" s="51"/>
      <c r="G187" s="51"/>
      <c r="H187" s="51"/>
      <c r="I187" s="51"/>
    </row>
    <row r="188" spans="1:9" s="47" customFormat="1" x14ac:dyDescent="0.2">
      <c r="A188" s="52" t="s">
        <v>52</v>
      </c>
      <c r="B188" s="52"/>
      <c r="D188" s="69"/>
      <c r="E188" s="69"/>
      <c r="F188" s="69"/>
      <c r="G188" s="69"/>
      <c r="H188" s="69"/>
      <c r="I188" s="69"/>
    </row>
    <row r="189" spans="1:9" x14ac:dyDescent="0.2">
      <c r="A189" s="53" t="s">
        <v>218</v>
      </c>
      <c r="B189" s="53" t="s">
        <v>218</v>
      </c>
      <c r="C189" s="54" t="s">
        <v>36</v>
      </c>
      <c r="D189" s="55">
        <v>0</v>
      </c>
      <c r="E189" s="55"/>
      <c r="F189" s="55">
        <f t="shared" ref="F189" si="29">SUM(D189:E189)</f>
        <v>0</v>
      </c>
      <c r="G189" s="55">
        <v>23000</v>
      </c>
      <c r="H189" s="55">
        <v>0</v>
      </c>
      <c r="I189" s="41" t="s">
        <v>312</v>
      </c>
    </row>
    <row r="190" spans="1:9" s="47" customFormat="1" x14ac:dyDescent="0.2">
      <c r="A190" s="66"/>
      <c r="B190" s="66"/>
      <c r="C190" s="67" t="s">
        <v>53</v>
      </c>
      <c r="D190" s="68">
        <f>SUM(D189:D189)</f>
        <v>0</v>
      </c>
      <c r="E190" s="68">
        <f>SUM(E189:E189)</f>
        <v>0</v>
      </c>
      <c r="F190" s="68">
        <f>SUM(F189:F189)</f>
        <v>0</v>
      </c>
      <c r="G190" s="68">
        <f t="shared" ref="G190:H190" si="30">SUM(G189:G189)</f>
        <v>23000</v>
      </c>
      <c r="H190" s="68">
        <f t="shared" si="30"/>
        <v>0</v>
      </c>
      <c r="I190" s="69"/>
    </row>
    <row r="191" spans="1:9" s="47" customFormat="1" x14ac:dyDescent="0.2">
      <c r="A191" s="52"/>
      <c r="B191" s="52"/>
      <c r="D191" s="69"/>
      <c r="E191" s="69"/>
      <c r="F191" s="69"/>
      <c r="G191" s="69"/>
      <c r="H191" s="69"/>
      <c r="I191" s="69"/>
    </row>
    <row r="192" spans="1:9" s="47" customFormat="1" x14ac:dyDescent="0.2">
      <c r="A192" s="52"/>
      <c r="B192" s="52"/>
      <c r="D192" s="69"/>
      <c r="E192" s="69"/>
      <c r="F192" s="69"/>
      <c r="G192" s="69"/>
      <c r="H192" s="69"/>
      <c r="I192" s="69"/>
    </row>
    <row r="193" spans="1:244" s="43" customFormat="1" ht="12" customHeight="1" x14ac:dyDescent="0.2">
      <c r="A193" s="48" t="s">
        <v>584</v>
      </c>
      <c r="B193" s="48"/>
      <c r="D193" s="51"/>
      <c r="E193" s="51"/>
      <c r="F193" s="51"/>
      <c r="G193" s="51"/>
      <c r="H193" s="51"/>
      <c r="I193" s="51"/>
    </row>
    <row r="194" spans="1:244" s="43" customFormat="1" ht="12" customHeight="1" x14ac:dyDescent="0.2">
      <c r="A194" s="48" t="s">
        <v>226</v>
      </c>
      <c r="B194" s="48"/>
      <c r="D194" s="51"/>
      <c r="E194" s="51"/>
      <c r="F194" s="51"/>
      <c r="G194" s="51"/>
      <c r="H194" s="51"/>
      <c r="I194" s="51"/>
    </row>
    <row r="195" spans="1:244" s="43" customFormat="1" x14ac:dyDescent="0.2">
      <c r="A195" s="52" t="s">
        <v>50</v>
      </c>
      <c r="B195" s="52"/>
      <c r="D195" s="51"/>
      <c r="E195" s="51"/>
      <c r="F195" s="51"/>
      <c r="G195" s="51"/>
      <c r="H195" s="51"/>
      <c r="I195" s="51"/>
    </row>
    <row r="196" spans="1:244" ht="12.4" customHeight="1" x14ac:dyDescent="0.2">
      <c r="A196" s="53" t="s">
        <v>322</v>
      </c>
      <c r="B196" s="53" t="s">
        <v>322</v>
      </c>
      <c r="C196" s="54" t="s">
        <v>388</v>
      </c>
      <c r="D196" s="55">
        <v>0</v>
      </c>
      <c r="E196" s="55"/>
      <c r="F196" s="55">
        <f>SUM(D196:E196)</f>
        <v>0</v>
      </c>
      <c r="G196" s="55">
        <v>846958</v>
      </c>
      <c r="H196" s="55">
        <v>0</v>
      </c>
      <c r="I196" s="41" t="s">
        <v>312</v>
      </c>
    </row>
    <row r="197" spans="1:244" s="47" customFormat="1" x14ac:dyDescent="0.2">
      <c r="A197" s="66"/>
      <c r="B197" s="66"/>
      <c r="C197" s="67" t="s">
        <v>62</v>
      </c>
      <c r="D197" s="68">
        <f t="shared" ref="D197:H197" si="31">SUM(D196:D196)</f>
        <v>0</v>
      </c>
      <c r="E197" s="68">
        <f t="shared" si="31"/>
        <v>0</v>
      </c>
      <c r="F197" s="68">
        <f t="shared" si="31"/>
        <v>0</v>
      </c>
      <c r="G197" s="68">
        <f t="shared" si="31"/>
        <v>846958</v>
      </c>
      <c r="H197" s="68">
        <f t="shared" si="31"/>
        <v>0</v>
      </c>
      <c r="I197" s="69"/>
    </row>
    <row r="198" spans="1:244" s="47" customFormat="1" x14ac:dyDescent="0.2">
      <c r="A198" s="52"/>
      <c r="B198" s="52"/>
      <c r="D198" s="69"/>
      <c r="E198" s="69"/>
      <c r="F198" s="69"/>
      <c r="G198" s="69"/>
      <c r="H198" s="69"/>
      <c r="I198" s="69"/>
    </row>
    <row r="199" spans="1:244" s="47" customFormat="1" x14ac:dyDescent="0.2">
      <c r="A199" s="52"/>
      <c r="B199" s="52"/>
      <c r="D199" s="69"/>
      <c r="E199" s="69"/>
      <c r="F199" s="69"/>
      <c r="G199" s="69"/>
      <c r="H199" s="69"/>
      <c r="I199" s="69"/>
    </row>
    <row r="200" spans="1:244" s="47" customFormat="1" ht="11.25" customHeight="1" x14ac:dyDescent="0.2">
      <c r="A200" s="48" t="s">
        <v>230</v>
      </c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  <c r="FP200" s="48"/>
      <c r="FQ200" s="48"/>
      <c r="FR200" s="48"/>
      <c r="FS200" s="48"/>
      <c r="FT200" s="48"/>
      <c r="FU200" s="48"/>
      <c r="FV200" s="48"/>
      <c r="FW200" s="48"/>
      <c r="FX200" s="48"/>
      <c r="FY200" s="48"/>
      <c r="FZ200" s="48"/>
      <c r="GA200" s="48"/>
      <c r="GB200" s="48"/>
      <c r="GC200" s="48"/>
      <c r="GD200" s="48"/>
      <c r="GE200" s="48"/>
      <c r="GF200" s="48"/>
      <c r="GG200" s="48"/>
      <c r="GH200" s="48"/>
      <c r="GI200" s="48"/>
      <c r="GJ200" s="48"/>
      <c r="GK200" s="48"/>
      <c r="GL200" s="48"/>
      <c r="GM200" s="48"/>
      <c r="GN200" s="48"/>
      <c r="GO200" s="48"/>
      <c r="GP200" s="48"/>
      <c r="GQ200" s="48"/>
      <c r="GR200" s="48"/>
      <c r="GS200" s="48"/>
      <c r="GT200" s="48"/>
      <c r="GU200" s="48"/>
      <c r="GV200" s="48"/>
      <c r="GW200" s="48"/>
      <c r="GX200" s="48"/>
      <c r="GY200" s="48"/>
      <c r="GZ200" s="48"/>
      <c r="HA200" s="48"/>
      <c r="HB200" s="48"/>
      <c r="HC200" s="48"/>
      <c r="HD200" s="48"/>
      <c r="HE200" s="48"/>
      <c r="HF200" s="48"/>
      <c r="HG200" s="48"/>
      <c r="HH200" s="48"/>
      <c r="HI200" s="48"/>
      <c r="HJ200" s="48"/>
      <c r="HK200" s="48"/>
      <c r="HL200" s="48"/>
      <c r="HM200" s="48"/>
      <c r="HN200" s="48"/>
      <c r="HO200" s="48"/>
      <c r="HP200" s="48"/>
      <c r="HQ200" s="48"/>
      <c r="HR200" s="48"/>
      <c r="HS200" s="48"/>
      <c r="HT200" s="48"/>
      <c r="HU200" s="48"/>
      <c r="HV200" s="48"/>
      <c r="HW200" s="48"/>
      <c r="HX200" s="48"/>
      <c r="HY200" s="48"/>
      <c r="HZ200" s="48"/>
      <c r="IA200" s="48"/>
      <c r="IB200" s="48"/>
      <c r="IC200" s="48"/>
      <c r="ID200" s="48"/>
      <c r="IE200" s="48"/>
      <c r="IF200" s="48"/>
      <c r="IG200" s="48"/>
      <c r="IH200" s="48"/>
      <c r="II200" s="48"/>
      <c r="IJ200" s="48"/>
    </row>
    <row r="201" spans="1:244" ht="12.4" customHeight="1" x14ac:dyDescent="0.2">
      <c r="A201" s="48" t="s">
        <v>226</v>
      </c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  <c r="FP201" s="48"/>
      <c r="FQ201" s="48"/>
      <c r="FR201" s="48"/>
      <c r="FS201" s="48"/>
      <c r="FT201" s="48"/>
      <c r="FU201" s="48"/>
      <c r="FV201" s="48"/>
      <c r="FW201" s="48"/>
      <c r="FX201" s="48"/>
      <c r="FY201" s="48"/>
      <c r="FZ201" s="48"/>
      <c r="GA201" s="48"/>
      <c r="GB201" s="48"/>
      <c r="GC201" s="48"/>
      <c r="GD201" s="48"/>
      <c r="GE201" s="48"/>
      <c r="GF201" s="48"/>
      <c r="GG201" s="48"/>
      <c r="GH201" s="48"/>
      <c r="GI201" s="48"/>
      <c r="GJ201" s="48"/>
      <c r="GK201" s="48"/>
      <c r="GL201" s="48"/>
      <c r="GM201" s="48"/>
      <c r="GN201" s="48"/>
      <c r="GO201" s="48"/>
      <c r="GP201" s="48"/>
      <c r="GQ201" s="48"/>
      <c r="GR201" s="48"/>
      <c r="GS201" s="48"/>
      <c r="GT201" s="48"/>
      <c r="GU201" s="48"/>
      <c r="GV201" s="48"/>
      <c r="GW201" s="48"/>
      <c r="GX201" s="48"/>
      <c r="GY201" s="48"/>
      <c r="GZ201" s="48"/>
      <c r="HA201" s="48"/>
      <c r="HB201" s="48"/>
      <c r="HC201" s="48"/>
      <c r="HD201" s="48"/>
      <c r="HE201" s="48"/>
      <c r="HF201" s="48"/>
      <c r="HG201" s="48"/>
      <c r="HH201" s="48"/>
      <c r="HI201" s="48"/>
      <c r="HJ201" s="48"/>
      <c r="HK201" s="48"/>
      <c r="HL201" s="48"/>
      <c r="HM201" s="48"/>
      <c r="HN201" s="48"/>
      <c r="HO201" s="48"/>
      <c r="HP201" s="48"/>
      <c r="HQ201" s="48"/>
      <c r="HR201" s="48"/>
      <c r="HS201" s="48"/>
      <c r="HT201" s="48"/>
      <c r="HU201" s="48"/>
      <c r="HV201" s="48"/>
      <c r="HW201" s="48"/>
      <c r="HX201" s="48"/>
      <c r="HY201" s="48"/>
      <c r="HZ201" s="48"/>
      <c r="IA201" s="48"/>
      <c r="IB201" s="48"/>
      <c r="IC201" s="48"/>
      <c r="ID201" s="48"/>
      <c r="IE201" s="48"/>
      <c r="IF201" s="48"/>
      <c r="IG201" s="48"/>
      <c r="IH201" s="48"/>
      <c r="II201" s="48"/>
      <c r="IJ201" s="48"/>
    </row>
    <row r="202" spans="1:244" s="43" customFormat="1" x14ac:dyDescent="0.2">
      <c r="A202" s="52" t="s">
        <v>50</v>
      </c>
      <c r="B202" s="52"/>
      <c r="D202" s="51"/>
      <c r="E202" s="51"/>
      <c r="F202" s="51"/>
      <c r="G202" s="51"/>
      <c r="H202" s="51"/>
      <c r="I202" s="51"/>
    </row>
    <row r="203" spans="1:244" ht="12" customHeight="1" x14ac:dyDescent="0.2">
      <c r="A203" s="65" t="s">
        <v>626</v>
      </c>
      <c r="B203" s="65" t="s">
        <v>627</v>
      </c>
      <c r="C203" s="54" t="s">
        <v>628</v>
      </c>
      <c r="D203" s="55">
        <v>0</v>
      </c>
      <c r="E203" s="55"/>
      <c r="F203" s="55">
        <f t="shared" ref="F203" si="32">SUM(D203:E203)</f>
        <v>0</v>
      </c>
      <c r="G203" s="55">
        <v>62992</v>
      </c>
      <c r="H203" s="55">
        <v>0</v>
      </c>
      <c r="I203" s="41" t="s">
        <v>311</v>
      </c>
    </row>
    <row r="204" spans="1:244" ht="12" customHeight="1" x14ac:dyDescent="0.2">
      <c r="A204" s="65" t="s">
        <v>215</v>
      </c>
      <c r="B204" s="65" t="s">
        <v>215</v>
      </c>
      <c r="C204" s="54" t="s">
        <v>180</v>
      </c>
      <c r="D204" s="55">
        <v>2000000</v>
      </c>
      <c r="E204" s="55"/>
      <c r="F204" s="55">
        <f t="shared" ref="F204:F217" si="33">SUM(D204:E204)</f>
        <v>2000000</v>
      </c>
      <c r="G204" s="55">
        <v>785817</v>
      </c>
      <c r="H204" s="55">
        <v>2000000</v>
      </c>
      <c r="I204" s="41" t="s">
        <v>311</v>
      </c>
    </row>
    <row r="205" spans="1:244" ht="12" customHeight="1" x14ac:dyDescent="0.2">
      <c r="A205" s="65" t="s">
        <v>215</v>
      </c>
      <c r="B205" s="65"/>
      <c r="C205" s="54" t="s">
        <v>181</v>
      </c>
      <c r="D205" s="55">
        <v>100000</v>
      </c>
      <c r="E205" s="55"/>
      <c r="F205" s="55">
        <f t="shared" si="33"/>
        <v>100000</v>
      </c>
      <c r="G205" s="55">
        <v>2789829</v>
      </c>
      <c r="H205" s="55">
        <v>900000</v>
      </c>
      <c r="I205" s="41" t="s">
        <v>311</v>
      </c>
    </row>
    <row r="206" spans="1:244" ht="12" customHeight="1" x14ac:dyDescent="0.2">
      <c r="A206" s="65" t="s">
        <v>215</v>
      </c>
      <c r="B206" s="65"/>
      <c r="C206" s="54" t="s">
        <v>146</v>
      </c>
      <c r="D206" s="55">
        <v>9969000</v>
      </c>
      <c r="E206" s="55"/>
      <c r="F206" s="55">
        <f t="shared" si="33"/>
        <v>9969000</v>
      </c>
      <c r="G206" s="55">
        <v>9968654</v>
      </c>
      <c r="H206" s="55">
        <v>9969000</v>
      </c>
      <c r="I206" s="41" t="s">
        <v>311</v>
      </c>
    </row>
    <row r="207" spans="1:244" ht="12" customHeight="1" x14ac:dyDescent="0.2">
      <c r="A207" s="65" t="s">
        <v>215</v>
      </c>
      <c r="B207" s="65"/>
      <c r="C207" s="54" t="s">
        <v>454</v>
      </c>
      <c r="D207" s="55">
        <v>150000</v>
      </c>
      <c r="E207" s="55"/>
      <c r="F207" s="55">
        <f t="shared" si="33"/>
        <v>150000</v>
      </c>
      <c r="G207" s="55">
        <v>161284</v>
      </c>
      <c r="H207" s="55">
        <v>300000</v>
      </c>
      <c r="I207" s="41" t="s">
        <v>311</v>
      </c>
    </row>
    <row r="208" spans="1:244" ht="12" customHeight="1" x14ac:dyDescent="0.2">
      <c r="A208" s="65" t="s">
        <v>325</v>
      </c>
      <c r="B208" s="65" t="s">
        <v>325</v>
      </c>
      <c r="C208" s="54" t="s">
        <v>245</v>
      </c>
      <c r="D208" s="55">
        <v>3000000</v>
      </c>
      <c r="E208" s="55"/>
      <c r="F208" s="55">
        <f t="shared" si="33"/>
        <v>3000000</v>
      </c>
      <c r="G208" s="55">
        <v>3755072</v>
      </c>
      <c r="H208" s="55">
        <v>2500000</v>
      </c>
      <c r="I208" s="41" t="s">
        <v>311</v>
      </c>
    </row>
    <row r="209" spans="1:244" ht="12" customHeight="1" x14ac:dyDescent="0.2">
      <c r="A209" s="65" t="s">
        <v>314</v>
      </c>
      <c r="B209" s="65" t="s">
        <v>314</v>
      </c>
      <c r="C209" s="54" t="s">
        <v>521</v>
      </c>
      <c r="D209" s="55">
        <v>4096000</v>
      </c>
      <c r="E209" s="55"/>
      <c r="F209" s="55">
        <f t="shared" si="33"/>
        <v>4096000</v>
      </c>
      <c r="G209" s="55">
        <v>4426860</v>
      </c>
      <c r="H209" s="55">
        <v>3990000</v>
      </c>
      <c r="I209" s="41" t="s">
        <v>311</v>
      </c>
    </row>
    <row r="210" spans="1:244" ht="12" customHeight="1" x14ac:dyDescent="0.2">
      <c r="A210" s="65" t="s">
        <v>492</v>
      </c>
      <c r="B210" s="65" t="s">
        <v>492</v>
      </c>
      <c r="C210" s="54" t="s">
        <v>569</v>
      </c>
      <c r="D210" s="55">
        <v>150031</v>
      </c>
      <c r="E210" s="55"/>
      <c r="F210" s="55">
        <f t="shared" si="33"/>
        <v>150031</v>
      </c>
      <c r="G210" s="55">
        <v>44032</v>
      </c>
      <c r="H210" s="55">
        <v>150000</v>
      </c>
      <c r="I210" s="41" t="s">
        <v>311</v>
      </c>
    </row>
    <row r="211" spans="1:244" ht="12" customHeight="1" x14ac:dyDescent="0.2">
      <c r="A211" s="65" t="s">
        <v>633</v>
      </c>
      <c r="B211" s="65" t="s">
        <v>634</v>
      </c>
      <c r="C211" s="54" t="s">
        <v>635</v>
      </c>
      <c r="D211" s="55">
        <v>0</v>
      </c>
      <c r="E211" s="55"/>
      <c r="F211" s="55">
        <f t="shared" si="33"/>
        <v>0</v>
      </c>
      <c r="G211" s="55">
        <v>71283</v>
      </c>
      <c r="H211" s="55">
        <v>0</v>
      </c>
    </row>
    <row r="212" spans="1:244" ht="12" customHeight="1" x14ac:dyDescent="0.2">
      <c r="A212" s="65" t="s">
        <v>589</v>
      </c>
      <c r="B212" s="65" t="s">
        <v>366</v>
      </c>
      <c r="C212" s="54" t="s">
        <v>454</v>
      </c>
      <c r="D212" s="55">
        <v>0</v>
      </c>
      <c r="E212" s="55">
        <v>1168400</v>
      </c>
      <c r="F212" s="55">
        <f t="shared" si="33"/>
        <v>1168400</v>
      </c>
      <c r="G212" s="55">
        <v>1276231</v>
      </c>
      <c r="H212" s="55">
        <v>0</v>
      </c>
      <c r="I212" s="41" t="s">
        <v>311</v>
      </c>
    </row>
    <row r="213" spans="1:244" ht="12" customHeight="1" x14ac:dyDescent="0.2">
      <c r="A213" s="65" t="s">
        <v>366</v>
      </c>
      <c r="B213" s="65" t="s">
        <v>366</v>
      </c>
      <c r="C213" s="54" t="s">
        <v>297</v>
      </c>
      <c r="D213" s="55">
        <v>15000</v>
      </c>
      <c r="E213" s="55"/>
      <c r="F213" s="55">
        <f t="shared" si="33"/>
        <v>15000</v>
      </c>
      <c r="G213" s="55">
        <v>8458</v>
      </c>
      <c r="H213" s="55">
        <v>15000</v>
      </c>
      <c r="I213" s="41" t="s">
        <v>311</v>
      </c>
    </row>
    <row r="214" spans="1:244" ht="12" customHeight="1" x14ac:dyDescent="0.2">
      <c r="A214" s="65" t="s">
        <v>590</v>
      </c>
      <c r="B214" s="65" t="s">
        <v>590</v>
      </c>
      <c r="C214" s="54" t="s">
        <v>33</v>
      </c>
      <c r="D214" s="55">
        <v>0</v>
      </c>
      <c r="E214" s="55"/>
      <c r="F214" s="55">
        <f t="shared" si="33"/>
        <v>0</v>
      </c>
      <c r="G214" s="55">
        <v>160000</v>
      </c>
      <c r="H214" s="55"/>
      <c r="I214" s="41" t="s">
        <v>311</v>
      </c>
    </row>
    <row r="215" spans="1:244" ht="12" customHeight="1" x14ac:dyDescent="0.2">
      <c r="A215" s="65" t="s">
        <v>455</v>
      </c>
      <c r="B215" s="65" t="s">
        <v>565</v>
      </c>
      <c r="C215" s="54" t="s">
        <v>550</v>
      </c>
      <c r="D215" s="55">
        <v>50000</v>
      </c>
      <c r="E215" s="55"/>
      <c r="F215" s="55">
        <f t="shared" si="33"/>
        <v>50000</v>
      </c>
      <c r="G215" s="55">
        <v>0</v>
      </c>
      <c r="H215" s="55"/>
      <c r="I215" s="41" t="s">
        <v>311</v>
      </c>
    </row>
    <row r="216" spans="1:244" ht="12" customHeight="1" x14ac:dyDescent="0.2">
      <c r="A216" s="65" t="s">
        <v>455</v>
      </c>
      <c r="B216" s="65"/>
      <c r="C216" s="54" t="s">
        <v>653</v>
      </c>
      <c r="D216" s="55"/>
      <c r="E216" s="55"/>
      <c r="F216" s="55"/>
      <c r="G216" s="55">
        <v>0</v>
      </c>
      <c r="H216" s="55">
        <v>3500000</v>
      </c>
    </row>
    <row r="217" spans="1:244" ht="11.45" customHeight="1" x14ac:dyDescent="0.2">
      <c r="A217" s="53" t="s">
        <v>326</v>
      </c>
      <c r="B217" s="53" t="s">
        <v>326</v>
      </c>
      <c r="C217" s="54" t="s">
        <v>658</v>
      </c>
      <c r="D217" s="55">
        <v>198820068</v>
      </c>
      <c r="E217" s="55"/>
      <c r="F217" s="55">
        <f t="shared" si="33"/>
        <v>198820068</v>
      </c>
      <c r="G217" s="55">
        <v>198820068</v>
      </c>
      <c r="H217" s="55">
        <v>77582917</v>
      </c>
      <c r="I217" s="41" t="s">
        <v>312</v>
      </c>
    </row>
    <row r="218" spans="1:244" s="47" customFormat="1" x14ac:dyDescent="0.2">
      <c r="A218" s="66"/>
      <c r="B218" s="66"/>
      <c r="C218" s="67" t="s">
        <v>62</v>
      </c>
      <c r="D218" s="68">
        <f>SUM(D203:D217)</f>
        <v>218350099</v>
      </c>
      <c r="E218" s="68">
        <f>SUM(E203:E217)</f>
        <v>1168400</v>
      </c>
      <c r="F218" s="68">
        <f>SUM(F203:F217)</f>
        <v>219518499</v>
      </c>
      <c r="G218" s="68">
        <f>SUM(G203:G217)</f>
        <v>222330580</v>
      </c>
      <c r="H218" s="68">
        <f>SUM(H203:H217)</f>
        <v>100906917</v>
      </c>
      <c r="I218" s="69"/>
    </row>
    <row r="219" spans="1:244" s="47" customFormat="1" x14ac:dyDescent="0.2">
      <c r="A219" s="52"/>
      <c r="B219" s="52"/>
      <c r="D219" s="69"/>
      <c r="E219" s="69"/>
      <c r="F219" s="69"/>
      <c r="G219" s="69"/>
      <c r="H219" s="69"/>
      <c r="I219" s="69"/>
    </row>
    <row r="220" spans="1:244" s="47" customFormat="1" x14ac:dyDescent="0.2">
      <c r="A220" s="52"/>
      <c r="B220" s="52"/>
      <c r="D220" s="69"/>
      <c r="E220" s="69"/>
      <c r="F220" s="69"/>
      <c r="G220" s="69"/>
      <c r="H220" s="69"/>
      <c r="I220" s="69"/>
    </row>
    <row r="221" spans="1:244" s="47" customFormat="1" ht="11.25" customHeight="1" x14ac:dyDescent="0.2">
      <c r="A221" s="48" t="s">
        <v>230</v>
      </c>
      <c r="B221" s="48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/>
      <c r="U221" s="48"/>
      <c r="V221" s="48"/>
      <c r="W221" s="48"/>
      <c r="X221" s="48"/>
      <c r="Y221" s="48"/>
      <c r="Z221" s="48"/>
      <c r="AA221" s="48"/>
      <c r="AB221" s="48"/>
      <c r="AC221" s="48"/>
      <c r="AD221" s="48"/>
      <c r="AE221" s="48"/>
      <c r="AF221" s="48"/>
      <c r="AG221" s="48"/>
      <c r="AH221" s="48"/>
      <c r="AI221" s="48"/>
      <c r="AJ221" s="48"/>
      <c r="AK221" s="48"/>
      <c r="AL221" s="48"/>
      <c r="AM221" s="48"/>
      <c r="AN221" s="48"/>
      <c r="AO221" s="48"/>
      <c r="AP221" s="48"/>
      <c r="AQ221" s="48"/>
      <c r="AR221" s="48"/>
      <c r="AS221" s="48"/>
      <c r="AT221" s="48"/>
      <c r="AU221" s="48"/>
      <c r="AV221" s="48"/>
      <c r="AW221" s="48"/>
      <c r="AX221" s="48"/>
      <c r="AY221" s="48"/>
      <c r="AZ221" s="48"/>
      <c r="BA221" s="48"/>
      <c r="BB221" s="48"/>
      <c r="BC221" s="48"/>
      <c r="BD221" s="48"/>
      <c r="BE221" s="48"/>
      <c r="BF221" s="48"/>
      <c r="BG221" s="48"/>
      <c r="BH221" s="48"/>
      <c r="BI221" s="48"/>
      <c r="BJ221" s="48"/>
      <c r="BK221" s="48"/>
      <c r="BL221" s="48"/>
      <c r="BM221" s="48"/>
      <c r="BN221" s="48"/>
      <c r="BO221" s="48"/>
      <c r="BP221" s="48"/>
      <c r="BQ221" s="48"/>
      <c r="BR221" s="48"/>
      <c r="BS221" s="48"/>
      <c r="BT221" s="48"/>
      <c r="BU221" s="48"/>
      <c r="BV221" s="48"/>
      <c r="BW221" s="48"/>
      <c r="BX221" s="48"/>
      <c r="BY221" s="48"/>
      <c r="BZ221" s="48"/>
      <c r="CA221" s="48"/>
      <c r="CB221" s="48"/>
      <c r="CC221" s="48"/>
      <c r="CD221" s="48"/>
      <c r="CE221" s="48"/>
      <c r="CF221" s="48"/>
      <c r="CG221" s="48"/>
      <c r="CH221" s="48"/>
      <c r="CI221" s="48"/>
      <c r="CJ221" s="48"/>
      <c r="CK221" s="48"/>
      <c r="CL221" s="48"/>
      <c r="CM221" s="48"/>
      <c r="CN221" s="48"/>
      <c r="CO221" s="48"/>
      <c r="CP221" s="48"/>
      <c r="CQ221" s="48"/>
      <c r="CR221" s="48"/>
      <c r="CS221" s="48"/>
      <c r="CT221" s="48"/>
      <c r="CU221" s="48"/>
      <c r="CV221" s="48"/>
      <c r="CW221" s="48"/>
      <c r="CX221" s="48"/>
      <c r="CY221" s="48"/>
      <c r="CZ221" s="48"/>
      <c r="DA221" s="48"/>
      <c r="DB221" s="48"/>
      <c r="DC221" s="48"/>
      <c r="DD221" s="48"/>
      <c r="DE221" s="48"/>
      <c r="DF221" s="48"/>
      <c r="DG221" s="48"/>
      <c r="DH221" s="48"/>
      <c r="DI221" s="48"/>
      <c r="DJ221" s="48"/>
      <c r="DK221" s="48"/>
      <c r="DL221" s="48"/>
      <c r="DM221" s="48"/>
      <c r="DN221" s="48"/>
      <c r="DO221" s="48"/>
      <c r="DP221" s="48"/>
      <c r="DQ221" s="48"/>
      <c r="DR221" s="48"/>
      <c r="DS221" s="48"/>
      <c r="DT221" s="48"/>
      <c r="DU221" s="48"/>
      <c r="DV221" s="48"/>
      <c r="DW221" s="48"/>
      <c r="DX221" s="48"/>
      <c r="DY221" s="48"/>
      <c r="DZ221" s="48"/>
      <c r="EA221" s="48"/>
      <c r="EB221" s="48"/>
      <c r="EC221" s="48"/>
      <c r="ED221" s="48"/>
      <c r="EE221" s="48"/>
      <c r="EF221" s="48"/>
      <c r="EG221" s="48"/>
      <c r="EH221" s="48"/>
      <c r="EI221" s="48"/>
      <c r="EJ221" s="48"/>
      <c r="EK221" s="48"/>
      <c r="EL221" s="48"/>
      <c r="EM221" s="48"/>
      <c r="EN221" s="48"/>
      <c r="EO221" s="48"/>
      <c r="EP221" s="48"/>
      <c r="EQ221" s="48"/>
      <c r="ER221" s="48"/>
      <c r="ES221" s="48"/>
      <c r="ET221" s="48"/>
      <c r="EU221" s="48"/>
      <c r="EV221" s="48"/>
      <c r="EW221" s="48"/>
      <c r="EX221" s="48"/>
      <c r="EY221" s="48"/>
      <c r="EZ221" s="48"/>
      <c r="FA221" s="48"/>
      <c r="FB221" s="48"/>
      <c r="FC221" s="48"/>
      <c r="FD221" s="48"/>
      <c r="FE221" s="48"/>
      <c r="FF221" s="48"/>
      <c r="FG221" s="48"/>
      <c r="FH221" s="48"/>
      <c r="FI221" s="48"/>
      <c r="FJ221" s="48"/>
      <c r="FK221" s="48"/>
      <c r="FL221" s="48"/>
      <c r="FM221" s="48"/>
      <c r="FN221" s="48"/>
      <c r="FO221" s="48"/>
      <c r="FP221" s="48"/>
      <c r="FQ221" s="48"/>
      <c r="FR221" s="48"/>
      <c r="FS221" s="48"/>
      <c r="FT221" s="48"/>
      <c r="FU221" s="48"/>
      <c r="FV221" s="48"/>
      <c r="FW221" s="48"/>
      <c r="FX221" s="48"/>
      <c r="FY221" s="48"/>
      <c r="FZ221" s="48"/>
      <c r="GA221" s="48"/>
      <c r="GB221" s="48"/>
      <c r="GC221" s="48"/>
      <c r="GD221" s="48"/>
      <c r="GE221" s="48"/>
      <c r="GF221" s="48"/>
      <c r="GG221" s="48"/>
      <c r="GH221" s="48"/>
      <c r="GI221" s="48"/>
      <c r="GJ221" s="48"/>
      <c r="GK221" s="48"/>
      <c r="GL221" s="48"/>
      <c r="GM221" s="48"/>
      <c r="GN221" s="48"/>
      <c r="GO221" s="48"/>
      <c r="GP221" s="48"/>
      <c r="GQ221" s="48"/>
      <c r="GR221" s="48"/>
      <c r="GS221" s="48"/>
      <c r="GT221" s="48"/>
      <c r="GU221" s="48"/>
      <c r="GV221" s="48"/>
      <c r="GW221" s="48"/>
      <c r="GX221" s="48"/>
      <c r="GY221" s="48"/>
      <c r="GZ221" s="48"/>
      <c r="HA221" s="48"/>
      <c r="HB221" s="48"/>
      <c r="HC221" s="48"/>
      <c r="HD221" s="48"/>
      <c r="HE221" s="48"/>
      <c r="HF221" s="48"/>
      <c r="HG221" s="48"/>
      <c r="HH221" s="48"/>
      <c r="HI221" s="48"/>
      <c r="HJ221" s="48"/>
      <c r="HK221" s="48"/>
      <c r="HL221" s="48"/>
      <c r="HM221" s="48"/>
      <c r="HN221" s="48"/>
      <c r="HO221" s="48"/>
      <c r="HP221" s="48"/>
      <c r="HQ221" s="48"/>
      <c r="HR221" s="48"/>
      <c r="HS221" s="48"/>
      <c r="HT221" s="48"/>
      <c r="HU221" s="48"/>
      <c r="HV221" s="48"/>
      <c r="HW221" s="48"/>
      <c r="HX221" s="48"/>
      <c r="HY221" s="48"/>
      <c r="HZ221" s="48"/>
      <c r="IA221" s="48"/>
      <c r="IB221" s="48"/>
      <c r="IC221" s="48"/>
      <c r="ID221" s="48"/>
      <c r="IE221" s="48"/>
      <c r="IF221" s="48"/>
      <c r="IG221" s="48"/>
      <c r="IH221" s="48"/>
      <c r="II221" s="48"/>
      <c r="IJ221" s="48"/>
    </row>
    <row r="222" spans="1:244" ht="12.4" customHeight="1" x14ac:dyDescent="0.2">
      <c r="A222" s="48" t="s">
        <v>226</v>
      </c>
      <c r="B222" s="48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/>
      <c r="S222" s="48"/>
      <c r="T222" s="48"/>
      <c r="U222" s="48"/>
      <c r="V222" s="48"/>
      <c r="W222" s="48"/>
      <c r="X222" s="48"/>
      <c r="Y222" s="48"/>
      <c r="Z222" s="48"/>
      <c r="AA222" s="48"/>
      <c r="AB222" s="48"/>
      <c r="AC222" s="48"/>
      <c r="AD222" s="48"/>
      <c r="AE222" s="48"/>
      <c r="AF222" s="48"/>
      <c r="AG222" s="48"/>
      <c r="AH222" s="48"/>
      <c r="AI222" s="48"/>
      <c r="AJ222" s="48"/>
      <c r="AK222" s="48"/>
      <c r="AL222" s="48"/>
      <c r="AM222" s="48"/>
      <c r="AN222" s="48"/>
      <c r="AO222" s="48"/>
      <c r="AP222" s="48"/>
      <c r="AQ222" s="48"/>
      <c r="AR222" s="48"/>
      <c r="AS222" s="48"/>
      <c r="AT222" s="48"/>
      <c r="AU222" s="48"/>
      <c r="AV222" s="48"/>
      <c r="AW222" s="48"/>
      <c r="AX222" s="48"/>
      <c r="AY222" s="48"/>
      <c r="AZ222" s="48"/>
      <c r="BA222" s="48"/>
      <c r="BB222" s="48"/>
      <c r="BC222" s="48"/>
      <c r="BD222" s="48"/>
      <c r="BE222" s="48"/>
      <c r="BF222" s="48"/>
      <c r="BG222" s="48"/>
      <c r="BH222" s="48"/>
      <c r="BI222" s="48"/>
      <c r="BJ222" s="48"/>
      <c r="BK222" s="48"/>
      <c r="BL222" s="48"/>
      <c r="BM222" s="48"/>
      <c r="BN222" s="48"/>
      <c r="BO222" s="48"/>
      <c r="BP222" s="48"/>
      <c r="BQ222" s="48"/>
      <c r="BR222" s="48"/>
      <c r="BS222" s="48"/>
      <c r="BT222" s="48"/>
      <c r="BU222" s="48"/>
      <c r="BV222" s="48"/>
      <c r="BW222" s="48"/>
      <c r="BX222" s="48"/>
      <c r="BY222" s="48"/>
      <c r="BZ222" s="48"/>
      <c r="CA222" s="48"/>
      <c r="CB222" s="48"/>
      <c r="CC222" s="48"/>
      <c r="CD222" s="48"/>
      <c r="CE222" s="48"/>
      <c r="CF222" s="48"/>
      <c r="CG222" s="48"/>
      <c r="CH222" s="48"/>
      <c r="CI222" s="48"/>
      <c r="CJ222" s="48"/>
      <c r="CK222" s="48"/>
      <c r="CL222" s="48"/>
      <c r="CM222" s="48"/>
      <c r="CN222" s="48"/>
      <c r="CO222" s="48"/>
      <c r="CP222" s="48"/>
      <c r="CQ222" s="48"/>
      <c r="CR222" s="48"/>
      <c r="CS222" s="48"/>
      <c r="CT222" s="48"/>
      <c r="CU222" s="48"/>
      <c r="CV222" s="48"/>
      <c r="CW222" s="48"/>
      <c r="CX222" s="48"/>
      <c r="CY222" s="48"/>
      <c r="CZ222" s="48"/>
      <c r="DA222" s="48"/>
      <c r="DB222" s="48"/>
      <c r="DC222" s="48"/>
      <c r="DD222" s="48"/>
      <c r="DE222" s="48"/>
      <c r="DF222" s="48"/>
      <c r="DG222" s="48"/>
      <c r="DH222" s="48"/>
      <c r="DI222" s="48"/>
      <c r="DJ222" s="48"/>
      <c r="DK222" s="48"/>
      <c r="DL222" s="48"/>
      <c r="DM222" s="48"/>
      <c r="DN222" s="48"/>
      <c r="DO222" s="48"/>
      <c r="DP222" s="48"/>
      <c r="DQ222" s="48"/>
      <c r="DR222" s="48"/>
      <c r="DS222" s="48"/>
      <c r="DT222" s="48"/>
      <c r="DU222" s="48"/>
      <c r="DV222" s="48"/>
      <c r="DW222" s="48"/>
      <c r="DX222" s="48"/>
      <c r="DY222" s="48"/>
      <c r="DZ222" s="48"/>
      <c r="EA222" s="48"/>
      <c r="EB222" s="48"/>
      <c r="EC222" s="48"/>
      <c r="ED222" s="48"/>
      <c r="EE222" s="48"/>
      <c r="EF222" s="48"/>
      <c r="EG222" s="48"/>
      <c r="EH222" s="48"/>
      <c r="EI222" s="48"/>
      <c r="EJ222" s="48"/>
      <c r="EK222" s="48"/>
      <c r="EL222" s="48"/>
      <c r="EM222" s="48"/>
      <c r="EN222" s="48"/>
      <c r="EO222" s="48"/>
      <c r="EP222" s="48"/>
      <c r="EQ222" s="48"/>
      <c r="ER222" s="48"/>
      <c r="ES222" s="48"/>
      <c r="ET222" s="48"/>
      <c r="EU222" s="48"/>
      <c r="EV222" s="48"/>
      <c r="EW222" s="48"/>
      <c r="EX222" s="48"/>
      <c r="EY222" s="48"/>
      <c r="EZ222" s="48"/>
      <c r="FA222" s="48"/>
      <c r="FB222" s="48"/>
      <c r="FC222" s="48"/>
      <c r="FD222" s="48"/>
      <c r="FE222" s="48"/>
      <c r="FF222" s="48"/>
      <c r="FG222" s="48"/>
      <c r="FH222" s="48"/>
      <c r="FI222" s="48"/>
      <c r="FJ222" s="48"/>
      <c r="FK222" s="48"/>
      <c r="FL222" s="48"/>
      <c r="FM222" s="48"/>
      <c r="FN222" s="48"/>
      <c r="FO222" s="48"/>
      <c r="FP222" s="48"/>
      <c r="FQ222" s="48"/>
      <c r="FR222" s="48"/>
      <c r="FS222" s="48"/>
      <c r="FT222" s="48"/>
      <c r="FU222" s="48"/>
      <c r="FV222" s="48"/>
      <c r="FW222" s="48"/>
      <c r="FX222" s="48"/>
      <c r="FY222" s="48"/>
      <c r="FZ222" s="48"/>
      <c r="GA222" s="48"/>
      <c r="GB222" s="48"/>
      <c r="GC222" s="48"/>
      <c r="GD222" s="48"/>
      <c r="GE222" s="48"/>
      <c r="GF222" s="48"/>
      <c r="GG222" s="48"/>
      <c r="GH222" s="48"/>
      <c r="GI222" s="48"/>
      <c r="GJ222" s="48"/>
      <c r="GK222" s="48"/>
      <c r="GL222" s="48"/>
      <c r="GM222" s="48"/>
      <c r="GN222" s="48"/>
      <c r="GO222" s="48"/>
      <c r="GP222" s="48"/>
      <c r="GQ222" s="48"/>
      <c r="GR222" s="48"/>
      <c r="GS222" s="48"/>
      <c r="GT222" s="48"/>
      <c r="GU222" s="48"/>
      <c r="GV222" s="48"/>
      <c r="GW222" s="48"/>
      <c r="GX222" s="48"/>
      <c r="GY222" s="48"/>
      <c r="GZ222" s="48"/>
      <c r="HA222" s="48"/>
      <c r="HB222" s="48"/>
      <c r="HC222" s="48"/>
      <c r="HD222" s="48"/>
      <c r="HE222" s="48"/>
      <c r="HF222" s="48"/>
      <c r="HG222" s="48"/>
      <c r="HH222" s="48"/>
      <c r="HI222" s="48"/>
      <c r="HJ222" s="48"/>
      <c r="HK222" s="48"/>
      <c r="HL222" s="48"/>
      <c r="HM222" s="48"/>
      <c r="HN222" s="48"/>
      <c r="HO222" s="48"/>
      <c r="HP222" s="48"/>
      <c r="HQ222" s="48"/>
      <c r="HR222" s="48"/>
      <c r="HS222" s="48"/>
      <c r="HT222" s="48"/>
      <c r="HU222" s="48"/>
      <c r="HV222" s="48"/>
      <c r="HW222" s="48"/>
      <c r="HX222" s="48"/>
      <c r="HY222" s="48"/>
      <c r="HZ222" s="48"/>
      <c r="IA222" s="48"/>
      <c r="IB222" s="48"/>
      <c r="IC222" s="48"/>
      <c r="ID222" s="48"/>
      <c r="IE222" s="48"/>
      <c r="IF222" s="48"/>
      <c r="IG222" s="48"/>
      <c r="IH222" s="48"/>
      <c r="II222" s="48"/>
      <c r="IJ222" s="48"/>
    </row>
    <row r="223" spans="1:244" s="47" customFormat="1" ht="12" customHeight="1" x14ac:dyDescent="0.2">
      <c r="A223" s="52" t="s">
        <v>52</v>
      </c>
      <c r="B223" s="52"/>
      <c r="D223" s="69"/>
      <c r="E223" s="69"/>
      <c r="F223" s="69"/>
      <c r="G223" s="69"/>
      <c r="H223" s="69"/>
      <c r="I223" s="69"/>
    </row>
    <row r="224" spans="1:244" ht="11.1" customHeight="1" x14ac:dyDescent="0.2">
      <c r="A224" s="53" t="s">
        <v>367</v>
      </c>
      <c r="B224" s="53" t="s">
        <v>321</v>
      </c>
      <c r="C224" s="77" t="s">
        <v>272</v>
      </c>
      <c r="D224" s="55">
        <v>73923000</v>
      </c>
      <c r="E224" s="55"/>
      <c r="F224" s="55">
        <f>SUM(D224:E224)</f>
        <v>73923000</v>
      </c>
      <c r="G224" s="55">
        <v>73923000</v>
      </c>
      <c r="H224" s="55">
        <v>90000000</v>
      </c>
      <c r="I224" s="41" t="s">
        <v>312</v>
      </c>
    </row>
    <row r="225" spans="1:9" ht="12" customHeight="1" x14ac:dyDescent="0.2">
      <c r="A225" s="53" t="s">
        <v>321</v>
      </c>
      <c r="B225" s="53"/>
      <c r="C225" s="54" t="s">
        <v>168</v>
      </c>
      <c r="D225" s="55">
        <v>1476000</v>
      </c>
      <c r="E225" s="55"/>
      <c r="F225" s="55">
        <f t="shared" ref="F225" si="34">SUM(D225:E225)</f>
        <v>1476000</v>
      </c>
      <c r="G225" s="55">
        <v>1402968</v>
      </c>
      <c r="H225" s="55">
        <v>1500000</v>
      </c>
      <c r="I225" s="78" t="s">
        <v>311</v>
      </c>
    </row>
    <row r="226" spans="1:9" ht="12" customHeight="1" x14ac:dyDescent="0.2">
      <c r="A226" s="53" t="s">
        <v>362</v>
      </c>
      <c r="B226" s="53"/>
      <c r="C226" s="54" t="s">
        <v>467</v>
      </c>
      <c r="D226" s="55">
        <v>150000</v>
      </c>
      <c r="E226" s="55"/>
      <c r="F226" s="55">
        <f t="shared" ref="F226" si="35">SUM(D226:E226)</f>
        <v>150000</v>
      </c>
      <c r="G226" s="55">
        <v>152880</v>
      </c>
      <c r="H226" s="55">
        <v>200000</v>
      </c>
      <c r="I226" s="78" t="s">
        <v>311</v>
      </c>
    </row>
    <row r="227" spans="1:9" ht="11.1" customHeight="1" x14ac:dyDescent="0.2">
      <c r="A227" s="53" t="s">
        <v>321</v>
      </c>
      <c r="B227" s="53"/>
      <c r="C227" s="77" t="s">
        <v>395</v>
      </c>
      <c r="D227" s="55">
        <v>0</v>
      </c>
      <c r="E227" s="55">
        <v>12373700</v>
      </c>
      <c r="F227" s="55">
        <f t="shared" ref="F227:F296" si="36">SUM(D227:E227)</f>
        <v>12373700</v>
      </c>
      <c r="G227" s="55">
        <v>12373700</v>
      </c>
      <c r="H227" s="55">
        <v>0</v>
      </c>
      <c r="I227" s="41" t="s">
        <v>312</v>
      </c>
    </row>
    <row r="228" spans="1:9" s="41" customFormat="1" ht="11.1" customHeight="1" x14ac:dyDescent="0.2">
      <c r="A228" s="53" t="s">
        <v>211</v>
      </c>
      <c r="B228" s="53" t="s">
        <v>211</v>
      </c>
      <c r="C228" s="70" t="s">
        <v>359</v>
      </c>
      <c r="D228" s="55">
        <v>2340000</v>
      </c>
      <c r="E228" s="55">
        <v>-287000</v>
      </c>
      <c r="F228" s="55">
        <f t="shared" si="36"/>
        <v>2053000</v>
      </c>
      <c r="G228" s="55">
        <v>2052632</v>
      </c>
      <c r="H228" s="55">
        <v>2756000</v>
      </c>
      <c r="I228" s="41" t="s">
        <v>312</v>
      </c>
    </row>
    <row r="229" spans="1:9" s="41" customFormat="1" ht="11.1" customHeight="1" x14ac:dyDescent="0.2">
      <c r="A229" s="53" t="s">
        <v>211</v>
      </c>
      <c r="B229" s="53"/>
      <c r="C229" s="70" t="s">
        <v>530</v>
      </c>
      <c r="D229" s="55">
        <v>3079000</v>
      </c>
      <c r="E229" s="55">
        <v>-165000</v>
      </c>
      <c r="F229" s="55">
        <f t="shared" si="36"/>
        <v>2914000</v>
      </c>
      <c r="G229" s="55">
        <v>2913523</v>
      </c>
      <c r="H229" s="55">
        <v>210000</v>
      </c>
      <c r="I229" s="41" t="s">
        <v>312</v>
      </c>
    </row>
    <row r="230" spans="1:9" s="41" customFormat="1" ht="11.1" customHeight="1" x14ac:dyDescent="0.2">
      <c r="A230" s="53" t="s">
        <v>211</v>
      </c>
      <c r="B230" s="53"/>
      <c r="C230" s="70" t="s">
        <v>531</v>
      </c>
      <c r="D230" s="55">
        <v>110000</v>
      </c>
      <c r="E230" s="55">
        <v>-6000</v>
      </c>
      <c r="F230" s="55">
        <f t="shared" si="36"/>
        <v>104000</v>
      </c>
      <c r="G230" s="55">
        <v>103634</v>
      </c>
      <c r="H230" s="55">
        <v>10000</v>
      </c>
      <c r="I230" s="41" t="s">
        <v>312</v>
      </c>
    </row>
    <row r="231" spans="1:9" s="41" customFormat="1" ht="11.1" customHeight="1" x14ac:dyDescent="0.2">
      <c r="A231" s="53" t="s">
        <v>509</v>
      </c>
      <c r="B231" s="53" t="s">
        <v>509</v>
      </c>
      <c r="C231" s="70" t="s">
        <v>510</v>
      </c>
      <c r="D231" s="55">
        <v>0</v>
      </c>
      <c r="E231" s="55">
        <v>480000</v>
      </c>
      <c r="F231" s="55">
        <f t="shared" si="36"/>
        <v>480000</v>
      </c>
      <c r="G231" s="55">
        <v>480000</v>
      </c>
      <c r="H231" s="55">
        <v>0</v>
      </c>
    </row>
    <row r="232" spans="1:9" s="41" customFormat="1" ht="11.1" customHeight="1" x14ac:dyDescent="0.2">
      <c r="A232" s="53" t="s">
        <v>270</v>
      </c>
      <c r="B232" s="53" t="s">
        <v>270</v>
      </c>
      <c r="C232" s="70" t="s">
        <v>437</v>
      </c>
      <c r="D232" s="55">
        <v>227000</v>
      </c>
      <c r="E232" s="55"/>
      <c r="F232" s="55">
        <f t="shared" si="36"/>
        <v>227000</v>
      </c>
      <c r="G232" s="55">
        <v>225824</v>
      </c>
      <c r="H232" s="55">
        <v>99000</v>
      </c>
      <c r="I232" s="41" t="s">
        <v>312</v>
      </c>
    </row>
    <row r="233" spans="1:9" s="41" customFormat="1" ht="11.1" customHeight="1" x14ac:dyDescent="0.2">
      <c r="A233" s="39"/>
      <c r="B233" s="39"/>
      <c r="C233" s="79"/>
    </row>
    <row r="234" spans="1:9" s="41" customFormat="1" ht="11.1" customHeight="1" x14ac:dyDescent="0.2">
      <c r="A234" s="39"/>
      <c r="B234" s="39"/>
      <c r="C234" s="79"/>
    </row>
    <row r="235" spans="1:9" s="41" customFormat="1" ht="11.1" customHeight="1" x14ac:dyDescent="0.2">
      <c r="A235" s="39"/>
      <c r="B235" s="39"/>
      <c r="C235" s="79"/>
    </row>
    <row r="236" spans="1:9" s="41" customFormat="1" ht="11.1" customHeight="1" x14ac:dyDescent="0.2">
      <c r="A236" s="39"/>
      <c r="B236" s="39"/>
      <c r="C236" s="79"/>
    </row>
    <row r="237" spans="1:9" s="41" customFormat="1" ht="11.1" customHeight="1" x14ac:dyDescent="0.2">
      <c r="A237" s="39"/>
      <c r="B237" s="39"/>
      <c r="C237" s="79"/>
    </row>
    <row r="238" spans="1:9" s="41" customFormat="1" ht="11.1" customHeight="1" x14ac:dyDescent="0.2">
      <c r="A238" s="39"/>
      <c r="B238" s="39"/>
      <c r="C238" s="79"/>
    </row>
    <row r="239" spans="1:9" s="41" customFormat="1" ht="11.1" customHeight="1" x14ac:dyDescent="0.2">
      <c r="A239" s="39"/>
      <c r="B239" s="39"/>
      <c r="C239" s="79"/>
    </row>
    <row r="240" spans="1:9" s="41" customFormat="1" ht="11.1" customHeight="1" x14ac:dyDescent="0.2">
      <c r="A240" s="39"/>
      <c r="B240" s="39"/>
      <c r="C240" s="79"/>
    </row>
    <row r="241" spans="1:244" s="41" customFormat="1" ht="11.1" customHeight="1" x14ac:dyDescent="0.2">
      <c r="A241" s="39"/>
      <c r="B241" s="39"/>
      <c r="C241" s="79"/>
    </row>
    <row r="242" spans="1:244" s="41" customFormat="1" ht="11.1" customHeight="1" x14ac:dyDescent="0.2">
      <c r="A242" s="39"/>
      <c r="B242" s="39"/>
      <c r="C242" s="79"/>
    </row>
    <row r="243" spans="1:244" s="43" customFormat="1" ht="30.75" customHeight="1" x14ac:dyDescent="0.2">
      <c r="A243" s="48"/>
      <c r="B243" s="48"/>
      <c r="D243" s="49" t="s">
        <v>554</v>
      </c>
      <c r="E243" s="49" t="s">
        <v>555</v>
      </c>
      <c r="F243" s="49" t="s">
        <v>556</v>
      </c>
      <c r="G243" s="49" t="s">
        <v>649</v>
      </c>
      <c r="H243" s="49" t="s">
        <v>650</v>
      </c>
      <c r="I243" s="50"/>
    </row>
    <row r="244" spans="1:244" s="47" customFormat="1" ht="11.25" customHeight="1" x14ac:dyDescent="0.2">
      <c r="A244" s="48" t="s">
        <v>230</v>
      </c>
      <c r="B244" s="48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/>
      <c r="S244" s="48"/>
      <c r="T244" s="48"/>
      <c r="U244" s="48"/>
      <c r="V244" s="48"/>
      <c r="W244" s="48"/>
      <c r="X244" s="48"/>
      <c r="Y244" s="48"/>
      <c r="Z244" s="48"/>
      <c r="AA244" s="48"/>
      <c r="AB244" s="48"/>
      <c r="AC244" s="48"/>
      <c r="AD244" s="48"/>
      <c r="AE244" s="48"/>
      <c r="AF244" s="48"/>
      <c r="AG244" s="48"/>
      <c r="AH244" s="48"/>
      <c r="AI244" s="48"/>
      <c r="AJ244" s="48"/>
      <c r="AK244" s="48"/>
      <c r="AL244" s="48"/>
      <c r="AM244" s="48"/>
      <c r="AN244" s="48"/>
      <c r="AO244" s="48"/>
      <c r="AP244" s="48"/>
      <c r="AQ244" s="48"/>
      <c r="AR244" s="48"/>
      <c r="AS244" s="48"/>
      <c r="AT244" s="48"/>
      <c r="AU244" s="48"/>
      <c r="AV244" s="48"/>
      <c r="AW244" s="48"/>
      <c r="AX244" s="48"/>
      <c r="AY244" s="48"/>
      <c r="AZ244" s="48"/>
      <c r="BA244" s="48"/>
      <c r="BB244" s="48"/>
      <c r="BC244" s="48"/>
      <c r="BD244" s="48"/>
      <c r="BE244" s="48"/>
      <c r="BF244" s="48"/>
      <c r="BG244" s="48"/>
      <c r="BH244" s="48"/>
      <c r="BI244" s="48"/>
      <c r="BJ244" s="48"/>
      <c r="BK244" s="48"/>
      <c r="BL244" s="48"/>
      <c r="BM244" s="48"/>
      <c r="BN244" s="48"/>
      <c r="BO244" s="48"/>
      <c r="BP244" s="48"/>
      <c r="BQ244" s="48"/>
      <c r="BR244" s="48"/>
      <c r="BS244" s="48"/>
      <c r="BT244" s="48"/>
      <c r="BU244" s="48"/>
      <c r="BV244" s="48"/>
      <c r="BW244" s="48"/>
      <c r="BX244" s="48"/>
      <c r="BY244" s="48"/>
      <c r="BZ244" s="48"/>
      <c r="CA244" s="48"/>
      <c r="CB244" s="48"/>
      <c r="CC244" s="48"/>
      <c r="CD244" s="48"/>
      <c r="CE244" s="48"/>
      <c r="CF244" s="48"/>
      <c r="CG244" s="48"/>
      <c r="CH244" s="48"/>
      <c r="CI244" s="48"/>
      <c r="CJ244" s="48"/>
      <c r="CK244" s="48"/>
      <c r="CL244" s="48"/>
      <c r="CM244" s="48"/>
      <c r="CN244" s="48"/>
      <c r="CO244" s="48"/>
      <c r="CP244" s="48"/>
      <c r="CQ244" s="48"/>
      <c r="CR244" s="48"/>
      <c r="CS244" s="48"/>
      <c r="CT244" s="48"/>
      <c r="CU244" s="48"/>
      <c r="CV244" s="48"/>
      <c r="CW244" s="48"/>
      <c r="CX244" s="48"/>
      <c r="CY244" s="48"/>
      <c r="CZ244" s="48"/>
      <c r="DA244" s="48"/>
      <c r="DB244" s="48"/>
      <c r="DC244" s="48"/>
      <c r="DD244" s="48"/>
      <c r="DE244" s="48"/>
      <c r="DF244" s="48"/>
      <c r="DG244" s="48"/>
      <c r="DH244" s="48"/>
      <c r="DI244" s="48"/>
      <c r="DJ244" s="48"/>
      <c r="DK244" s="48"/>
      <c r="DL244" s="48"/>
      <c r="DM244" s="48"/>
      <c r="DN244" s="48"/>
      <c r="DO244" s="48"/>
      <c r="DP244" s="48"/>
      <c r="DQ244" s="48"/>
      <c r="DR244" s="48"/>
      <c r="DS244" s="48"/>
      <c r="DT244" s="48"/>
      <c r="DU244" s="48"/>
      <c r="DV244" s="48"/>
      <c r="DW244" s="48"/>
      <c r="DX244" s="48"/>
      <c r="DY244" s="48"/>
      <c r="DZ244" s="48"/>
      <c r="EA244" s="48"/>
      <c r="EB244" s="48"/>
      <c r="EC244" s="48"/>
      <c r="ED244" s="48"/>
      <c r="EE244" s="48"/>
      <c r="EF244" s="48"/>
      <c r="EG244" s="48"/>
      <c r="EH244" s="48"/>
      <c r="EI244" s="48"/>
      <c r="EJ244" s="48"/>
      <c r="EK244" s="48"/>
      <c r="EL244" s="48"/>
      <c r="EM244" s="48"/>
      <c r="EN244" s="48"/>
      <c r="EO244" s="48"/>
      <c r="EP244" s="48"/>
      <c r="EQ244" s="48"/>
      <c r="ER244" s="48"/>
      <c r="ES244" s="48"/>
      <c r="ET244" s="48"/>
      <c r="EU244" s="48"/>
      <c r="EV244" s="48"/>
      <c r="EW244" s="48"/>
      <c r="EX244" s="48"/>
      <c r="EY244" s="48"/>
      <c r="EZ244" s="48"/>
      <c r="FA244" s="48"/>
      <c r="FB244" s="48"/>
      <c r="FC244" s="48"/>
      <c r="FD244" s="48"/>
      <c r="FE244" s="48"/>
      <c r="FF244" s="48"/>
      <c r="FG244" s="48"/>
      <c r="FH244" s="48"/>
      <c r="FI244" s="48"/>
      <c r="FJ244" s="48"/>
      <c r="FK244" s="48"/>
      <c r="FL244" s="48"/>
      <c r="FM244" s="48"/>
      <c r="FN244" s="48"/>
      <c r="FO244" s="48"/>
      <c r="FP244" s="48"/>
      <c r="FQ244" s="48"/>
      <c r="FR244" s="48"/>
      <c r="FS244" s="48"/>
      <c r="FT244" s="48"/>
      <c r="FU244" s="48"/>
      <c r="FV244" s="48"/>
      <c r="FW244" s="48"/>
      <c r="FX244" s="48"/>
      <c r="FY244" s="48"/>
      <c r="FZ244" s="48"/>
      <c r="GA244" s="48"/>
      <c r="GB244" s="48"/>
      <c r="GC244" s="48"/>
      <c r="GD244" s="48"/>
      <c r="GE244" s="48"/>
      <c r="GF244" s="48"/>
      <c r="GG244" s="48"/>
      <c r="GH244" s="48"/>
      <c r="GI244" s="48"/>
      <c r="GJ244" s="48"/>
      <c r="GK244" s="48"/>
      <c r="GL244" s="48"/>
      <c r="GM244" s="48"/>
      <c r="GN244" s="48"/>
      <c r="GO244" s="48"/>
      <c r="GP244" s="48"/>
      <c r="GQ244" s="48"/>
      <c r="GR244" s="48"/>
      <c r="GS244" s="48"/>
      <c r="GT244" s="48"/>
      <c r="GU244" s="48"/>
      <c r="GV244" s="48"/>
      <c r="GW244" s="48"/>
      <c r="GX244" s="48"/>
      <c r="GY244" s="48"/>
      <c r="GZ244" s="48"/>
      <c r="HA244" s="48"/>
      <c r="HB244" s="48"/>
      <c r="HC244" s="48"/>
      <c r="HD244" s="48"/>
      <c r="HE244" s="48"/>
      <c r="HF244" s="48"/>
      <c r="HG244" s="48"/>
      <c r="HH244" s="48"/>
      <c r="HI244" s="48"/>
      <c r="HJ244" s="48"/>
      <c r="HK244" s="48"/>
      <c r="HL244" s="48"/>
      <c r="HM244" s="48"/>
      <c r="HN244" s="48"/>
      <c r="HO244" s="48"/>
      <c r="HP244" s="48"/>
      <c r="HQ244" s="48"/>
      <c r="HR244" s="48"/>
      <c r="HS244" s="48"/>
      <c r="HT244" s="48"/>
      <c r="HU244" s="48"/>
      <c r="HV244" s="48"/>
      <c r="HW244" s="48"/>
      <c r="HX244" s="48"/>
      <c r="HY244" s="48"/>
      <c r="HZ244" s="48"/>
      <c r="IA244" s="48"/>
      <c r="IB244" s="48"/>
      <c r="IC244" s="48"/>
      <c r="ID244" s="48"/>
      <c r="IE244" s="48"/>
      <c r="IF244" s="48"/>
      <c r="IG244" s="48"/>
      <c r="IH244" s="48"/>
      <c r="II244" s="48"/>
      <c r="IJ244" s="48"/>
    </row>
    <row r="245" spans="1:244" ht="12.4" customHeight="1" x14ac:dyDescent="0.2">
      <c r="A245" s="48" t="s">
        <v>226</v>
      </c>
      <c r="B245" s="48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A245" s="48"/>
      <c r="AB245" s="48"/>
      <c r="AC245" s="48"/>
      <c r="AD245" s="48"/>
      <c r="AE245" s="48"/>
      <c r="AF245" s="48"/>
      <c r="AG245" s="48"/>
      <c r="AH245" s="48"/>
      <c r="AI245" s="48"/>
      <c r="AJ245" s="48"/>
      <c r="AK245" s="48"/>
      <c r="AL245" s="48"/>
      <c r="AM245" s="48"/>
      <c r="AN245" s="48"/>
      <c r="AO245" s="48"/>
      <c r="AP245" s="48"/>
      <c r="AQ245" s="48"/>
      <c r="AR245" s="48"/>
      <c r="AS245" s="48"/>
      <c r="AT245" s="48"/>
      <c r="AU245" s="48"/>
      <c r="AV245" s="48"/>
      <c r="AW245" s="48"/>
      <c r="AX245" s="48"/>
      <c r="AY245" s="48"/>
      <c r="AZ245" s="48"/>
      <c r="BA245" s="48"/>
      <c r="BB245" s="48"/>
      <c r="BC245" s="48"/>
      <c r="BD245" s="48"/>
      <c r="BE245" s="48"/>
      <c r="BF245" s="48"/>
      <c r="BG245" s="48"/>
      <c r="BH245" s="48"/>
      <c r="BI245" s="48"/>
      <c r="BJ245" s="48"/>
      <c r="BK245" s="48"/>
      <c r="BL245" s="48"/>
      <c r="BM245" s="48"/>
      <c r="BN245" s="48"/>
      <c r="BO245" s="48"/>
      <c r="BP245" s="48"/>
      <c r="BQ245" s="48"/>
      <c r="BR245" s="48"/>
      <c r="BS245" s="48"/>
      <c r="BT245" s="48"/>
      <c r="BU245" s="48"/>
      <c r="BV245" s="48"/>
      <c r="BW245" s="48"/>
      <c r="BX245" s="48"/>
      <c r="BY245" s="48"/>
      <c r="BZ245" s="48"/>
      <c r="CA245" s="48"/>
      <c r="CB245" s="48"/>
      <c r="CC245" s="48"/>
      <c r="CD245" s="48"/>
      <c r="CE245" s="48"/>
      <c r="CF245" s="48"/>
      <c r="CG245" s="48"/>
      <c r="CH245" s="48"/>
      <c r="CI245" s="48"/>
      <c r="CJ245" s="48"/>
      <c r="CK245" s="48"/>
      <c r="CL245" s="48"/>
      <c r="CM245" s="48"/>
      <c r="CN245" s="48"/>
      <c r="CO245" s="48"/>
      <c r="CP245" s="48"/>
      <c r="CQ245" s="48"/>
      <c r="CR245" s="48"/>
      <c r="CS245" s="48"/>
      <c r="CT245" s="48"/>
      <c r="CU245" s="48"/>
      <c r="CV245" s="48"/>
      <c r="CW245" s="48"/>
      <c r="CX245" s="48"/>
      <c r="CY245" s="48"/>
      <c r="CZ245" s="48"/>
      <c r="DA245" s="48"/>
      <c r="DB245" s="48"/>
      <c r="DC245" s="48"/>
      <c r="DD245" s="48"/>
      <c r="DE245" s="48"/>
      <c r="DF245" s="48"/>
      <c r="DG245" s="48"/>
      <c r="DH245" s="48"/>
      <c r="DI245" s="48"/>
      <c r="DJ245" s="48"/>
      <c r="DK245" s="48"/>
      <c r="DL245" s="48"/>
      <c r="DM245" s="48"/>
      <c r="DN245" s="48"/>
      <c r="DO245" s="48"/>
      <c r="DP245" s="48"/>
      <c r="DQ245" s="48"/>
      <c r="DR245" s="48"/>
      <c r="DS245" s="48"/>
      <c r="DT245" s="48"/>
      <c r="DU245" s="48"/>
      <c r="DV245" s="48"/>
      <c r="DW245" s="48"/>
      <c r="DX245" s="48"/>
      <c r="DY245" s="48"/>
      <c r="DZ245" s="48"/>
      <c r="EA245" s="48"/>
      <c r="EB245" s="48"/>
      <c r="EC245" s="48"/>
      <c r="ED245" s="48"/>
      <c r="EE245" s="48"/>
      <c r="EF245" s="48"/>
      <c r="EG245" s="48"/>
      <c r="EH245" s="48"/>
      <c r="EI245" s="48"/>
      <c r="EJ245" s="48"/>
      <c r="EK245" s="48"/>
      <c r="EL245" s="48"/>
      <c r="EM245" s="48"/>
      <c r="EN245" s="48"/>
      <c r="EO245" s="48"/>
      <c r="EP245" s="48"/>
      <c r="EQ245" s="48"/>
      <c r="ER245" s="48"/>
      <c r="ES245" s="48"/>
      <c r="ET245" s="48"/>
      <c r="EU245" s="48"/>
      <c r="EV245" s="48"/>
      <c r="EW245" s="48"/>
      <c r="EX245" s="48"/>
      <c r="EY245" s="48"/>
      <c r="EZ245" s="48"/>
      <c r="FA245" s="48"/>
      <c r="FB245" s="48"/>
      <c r="FC245" s="48"/>
      <c r="FD245" s="48"/>
      <c r="FE245" s="48"/>
      <c r="FF245" s="48"/>
      <c r="FG245" s="48"/>
      <c r="FH245" s="48"/>
      <c r="FI245" s="48"/>
      <c r="FJ245" s="48"/>
      <c r="FK245" s="48"/>
      <c r="FL245" s="48"/>
      <c r="FM245" s="48"/>
      <c r="FN245" s="48"/>
      <c r="FO245" s="48"/>
      <c r="FP245" s="48"/>
      <c r="FQ245" s="48"/>
      <c r="FR245" s="48"/>
      <c r="FS245" s="48"/>
      <c r="FT245" s="48"/>
      <c r="FU245" s="48"/>
      <c r="FV245" s="48"/>
      <c r="FW245" s="48"/>
      <c r="FX245" s="48"/>
      <c r="FY245" s="48"/>
      <c r="FZ245" s="48"/>
      <c r="GA245" s="48"/>
      <c r="GB245" s="48"/>
      <c r="GC245" s="48"/>
      <c r="GD245" s="48"/>
      <c r="GE245" s="48"/>
      <c r="GF245" s="48"/>
      <c r="GG245" s="48"/>
      <c r="GH245" s="48"/>
      <c r="GI245" s="48"/>
      <c r="GJ245" s="48"/>
      <c r="GK245" s="48"/>
      <c r="GL245" s="48"/>
      <c r="GM245" s="48"/>
      <c r="GN245" s="48"/>
      <c r="GO245" s="48"/>
      <c r="GP245" s="48"/>
      <c r="GQ245" s="48"/>
      <c r="GR245" s="48"/>
      <c r="GS245" s="48"/>
      <c r="GT245" s="48"/>
      <c r="GU245" s="48"/>
      <c r="GV245" s="48"/>
      <c r="GW245" s="48"/>
      <c r="GX245" s="48"/>
      <c r="GY245" s="48"/>
      <c r="GZ245" s="48"/>
      <c r="HA245" s="48"/>
      <c r="HB245" s="48"/>
      <c r="HC245" s="48"/>
      <c r="HD245" s="48"/>
      <c r="HE245" s="48"/>
      <c r="HF245" s="48"/>
      <c r="HG245" s="48"/>
      <c r="HH245" s="48"/>
      <c r="HI245" s="48"/>
      <c r="HJ245" s="48"/>
      <c r="HK245" s="48"/>
      <c r="HL245" s="48"/>
      <c r="HM245" s="48"/>
      <c r="HN245" s="48"/>
      <c r="HO245" s="48"/>
      <c r="HP245" s="48"/>
      <c r="HQ245" s="48"/>
      <c r="HR245" s="48"/>
      <c r="HS245" s="48"/>
      <c r="HT245" s="48"/>
      <c r="HU245" s="48"/>
      <c r="HV245" s="48"/>
      <c r="HW245" s="48"/>
      <c r="HX245" s="48"/>
      <c r="HY245" s="48"/>
      <c r="HZ245" s="48"/>
      <c r="IA245" s="48"/>
      <c r="IB245" s="48"/>
      <c r="IC245" s="48"/>
      <c r="ID245" s="48"/>
      <c r="IE245" s="48"/>
      <c r="IF245" s="48"/>
      <c r="IG245" s="48"/>
      <c r="IH245" s="48"/>
      <c r="II245" s="48"/>
      <c r="IJ245" s="48"/>
    </row>
    <row r="246" spans="1:244" s="47" customFormat="1" ht="12" customHeight="1" x14ac:dyDescent="0.2">
      <c r="A246" s="52" t="s">
        <v>52</v>
      </c>
      <c r="B246" s="52"/>
      <c r="D246" s="69"/>
      <c r="E246" s="69"/>
      <c r="F246" s="69"/>
      <c r="G246" s="69"/>
      <c r="H246" s="69"/>
      <c r="I246" s="69"/>
    </row>
    <row r="247" spans="1:244" s="41" customFormat="1" ht="11.1" customHeight="1" x14ac:dyDescent="0.2">
      <c r="A247" s="53" t="s">
        <v>487</v>
      </c>
      <c r="B247" s="53" t="s">
        <v>339</v>
      </c>
      <c r="C247" s="70" t="s">
        <v>149</v>
      </c>
      <c r="D247" s="55">
        <v>20000</v>
      </c>
      <c r="E247" s="55">
        <v>72000</v>
      </c>
      <c r="F247" s="55">
        <f t="shared" si="36"/>
        <v>92000</v>
      </c>
      <c r="G247" s="55">
        <v>111244</v>
      </c>
      <c r="H247" s="55">
        <v>70000</v>
      </c>
      <c r="I247" s="41" t="s">
        <v>312</v>
      </c>
    </row>
    <row r="248" spans="1:244" s="41" customFormat="1" ht="11.1" customHeight="1" x14ac:dyDescent="0.2">
      <c r="A248" s="53" t="s">
        <v>319</v>
      </c>
      <c r="B248" s="53" t="s">
        <v>319</v>
      </c>
      <c r="C248" s="70" t="s">
        <v>637</v>
      </c>
      <c r="D248" s="55">
        <v>400000</v>
      </c>
      <c r="E248" s="55">
        <v>-400000</v>
      </c>
      <c r="F248" s="55">
        <f t="shared" si="36"/>
        <v>0</v>
      </c>
      <c r="G248" s="55">
        <v>0</v>
      </c>
      <c r="H248" s="55">
        <v>200000</v>
      </c>
      <c r="I248" s="41" t="s">
        <v>312</v>
      </c>
    </row>
    <row r="249" spans="1:244" s="41" customFormat="1" ht="11.1" customHeight="1" x14ac:dyDescent="0.2">
      <c r="A249" s="53" t="s">
        <v>319</v>
      </c>
      <c r="B249" s="53"/>
      <c r="C249" s="70" t="s">
        <v>82</v>
      </c>
      <c r="D249" s="55">
        <v>0</v>
      </c>
      <c r="E249" s="55"/>
      <c r="F249" s="55">
        <f t="shared" si="36"/>
        <v>0</v>
      </c>
      <c r="G249" s="55">
        <v>43450</v>
      </c>
      <c r="H249" s="55">
        <v>250000</v>
      </c>
    </row>
    <row r="250" spans="1:244" s="41" customFormat="1" ht="11.1" customHeight="1" x14ac:dyDescent="0.2">
      <c r="A250" s="53" t="s">
        <v>516</v>
      </c>
      <c r="B250" s="53" t="s">
        <v>516</v>
      </c>
      <c r="C250" s="70" t="s">
        <v>281</v>
      </c>
      <c r="D250" s="55">
        <v>100000</v>
      </c>
      <c r="E250" s="55"/>
      <c r="F250" s="55">
        <f t="shared" si="36"/>
        <v>100000</v>
      </c>
      <c r="G250" s="55">
        <v>0</v>
      </c>
      <c r="H250" s="55">
        <v>100000</v>
      </c>
      <c r="I250" s="41" t="s">
        <v>312</v>
      </c>
    </row>
    <row r="251" spans="1:244" s="41" customFormat="1" ht="11.1" customHeight="1" x14ac:dyDescent="0.2">
      <c r="A251" s="53" t="s">
        <v>516</v>
      </c>
      <c r="B251" s="53"/>
      <c r="C251" s="70" t="s">
        <v>351</v>
      </c>
      <c r="D251" s="55">
        <v>860000</v>
      </c>
      <c r="E251" s="55"/>
      <c r="F251" s="55">
        <f t="shared" si="36"/>
        <v>860000</v>
      </c>
      <c r="G251" s="55">
        <v>644238</v>
      </c>
      <c r="H251" s="55">
        <f>SUM(E251:F251)</f>
        <v>860000</v>
      </c>
      <c r="I251" s="41" t="s">
        <v>312</v>
      </c>
    </row>
    <row r="252" spans="1:244" s="41" customFormat="1" ht="11.1" customHeight="1" x14ac:dyDescent="0.2">
      <c r="A252" s="53" t="s">
        <v>516</v>
      </c>
      <c r="B252" s="53"/>
      <c r="C252" s="70" t="s">
        <v>352</v>
      </c>
      <c r="D252" s="55">
        <v>260000</v>
      </c>
      <c r="E252" s="55"/>
      <c r="F252" s="55">
        <f t="shared" si="36"/>
        <v>260000</v>
      </c>
      <c r="G252" s="55">
        <v>193266</v>
      </c>
      <c r="H252" s="55">
        <v>0</v>
      </c>
      <c r="I252" s="41" t="s">
        <v>312</v>
      </c>
    </row>
    <row r="253" spans="1:244" s="41" customFormat="1" ht="11.1" customHeight="1" x14ac:dyDescent="0.2">
      <c r="A253" s="53" t="s">
        <v>516</v>
      </c>
      <c r="B253" s="53"/>
      <c r="C253" s="70" t="s">
        <v>551</v>
      </c>
      <c r="D253" s="55">
        <v>1146000</v>
      </c>
      <c r="E253" s="55"/>
      <c r="F253" s="55">
        <f t="shared" si="36"/>
        <v>1146000</v>
      </c>
      <c r="G253" s="55">
        <v>1030779</v>
      </c>
      <c r="H253" s="55">
        <v>1375000</v>
      </c>
      <c r="I253" s="41" t="s">
        <v>312</v>
      </c>
    </row>
    <row r="254" spans="1:244" s="41" customFormat="1" ht="11.1" customHeight="1" x14ac:dyDescent="0.2">
      <c r="A254" s="53" t="s">
        <v>516</v>
      </c>
      <c r="B254" s="53"/>
      <c r="C254" s="70" t="s">
        <v>636</v>
      </c>
      <c r="D254" s="55">
        <v>600000</v>
      </c>
      <c r="E254" s="55"/>
      <c r="F254" s="55">
        <f t="shared" si="36"/>
        <v>600000</v>
      </c>
      <c r="G254" s="55">
        <v>600000</v>
      </c>
      <c r="H254" s="55">
        <v>600000</v>
      </c>
      <c r="I254" s="41" t="s">
        <v>312</v>
      </c>
    </row>
    <row r="255" spans="1:244" s="41" customFormat="1" ht="11.1" customHeight="1" x14ac:dyDescent="0.2">
      <c r="A255" s="53" t="s">
        <v>212</v>
      </c>
      <c r="B255" s="53" t="s">
        <v>212</v>
      </c>
      <c r="C255" s="70" t="s">
        <v>95</v>
      </c>
      <c r="D255" s="55">
        <v>1153000</v>
      </c>
      <c r="E255" s="55"/>
      <c r="F255" s="55">
        <f t="shared" si="36"/>
        <v>1153000</v>
      </c>
      <c r="G255" s="55">
        <v>1059321</v>
      </c>
      <c r="H255" s="55">
        <v>825000</v>
      </c>
      <c r="I255" s="41" t="s">
        <v>312</v>
      </c>
    </row>
    <row r="256" spans="1:244" s="41" customFormat="1" ht="11.1" customHeight="1" x14ac:dyDescent="0.2">
      <c r="A256" s="53" t="s">
        <v>269</v>
      </c>
      <c r="B256" s="53"/>
      <c r="C256" s="70" t="s">
        <v>438</v>
      </c>
      <c r="D256" s="55">
        <v>35000</v>
      </c>
      <c r="E256" s="55"/>
      <c r="F256" s="55">
        <f t="shared" si="36"/>
        <v>35000</v>
      </c>
      <c r="G256" s="55">
        <v>33874</v>
      </c>
      <c r="H256" s="55">
        <v>70000</v>
      </c>
      <c r="I256" s="41" t="s">
        <v>312</v>
      </c>
    </row>
    <row r="257" spans="1:9" s="41" customFormat="1" ht="11.1" customHeight="1" x14ac:dyDescent="0.2">
      <c r="A257" s="53" t="s">
        <v>623</v>
      </c>
      <c r="B257" s="53" t="s">
        <v>222</v>
      </c>
      <c r="C257" s="70" t="s">
        <v>246</v>
      </c>
      <c r="D257" s="55">
        <v>0</v>
      </c>
      <c r="E257" s="55"/>
      <c r="F257" s="55">
        <f t="shared" si="36"/>
        <v>0</v>
      </c>
      <c r="G257" s="55">
        <v>1567</v>
      </c>
      <c r="H257" s="55">
        <v>5000</v>
      </c>
      <c r="I257" s="41" t="s">
        <v>312</v>
      </c>
    </row>
    <row r="258" spans="1:9" s="41" customFormat="1" ht="11.1" customHeight="1" x14ac:dyDescent="0.2">
      <c r="A258" s="53" t="s">
        <v>324</v>
      </c>
      <c r="B258" s="53" t="s">
        <v>324</v>
      </c>
      <c r="C258" s="70" t="s">
        <v>185</v>
      </c>
      <c r="D258" s="55">
        <v>100000</v>
      </c>
      <c r="E258" s="55"/>
      <c r="F258" s="55">
        <f t="shared" si="36"/>
        <v>100000</v>
      </c>
      <c r="G258" s="55">
        <v>0</v>
      </c>
      <c r="H258" s="55">
        <v>0</v>
      </c>
      <c r="I258" s="41" t="s">
        <v>312</v>
      </c>
    </row>
    <row r="259" spans="1:9" s="41" customFormat="1" ht="11.1" customHeight="1" x14ac:dyDescent="0.2">
      <c r="A259" s="53" t="s">
        <v>324</v>
      </c>
      <c r="B259" s="53"/>
      <c r="C259" s="70" t="s">
        <v>65</v>
      </c>
      <c r="D259" s="55">
        <v>1000000</v>
      </c>
      <c r="E259" s="55">
        <v>920000</v>
      </c>
      <c r="F259" s="55">
        <f t="shared" si="36"/>
        <v>1920000</v>
      </c>
      <c r="G259" s="55">
        <v>2051269</v>
      </c>
      <c r="H259" s="55">
        <v>500000</v>
      </c>
      <c r="I259" s="41" t="s">
        <v>312</v>
      </c>
    </row>
    <row r="260" spans="1:9" s="41" customFormat="1" ht="11.1" customHeight="1" x14ac:dyDescent="0.2">
      <c r="A260" s="53" t="s">
        <v>324</v>
      </c>
      <c r="B260" s="53"/>
      <c r="C260" s="70" t="s">
        <v>87</v>
      </c>
      <c r="D260" s="55">
        <v>50000</v>
      </c>
      <c r="E260" s="55"/>
      <c r="F260" s="55">
        <f t="shared" si="36"/>
        <v>50000</v>
      </c>
      <c r="G260" s="55">
        <v>5903</v>
      </c>
      <c r="H260" s="55">
        <v>100000</v>
      </c>
      <c r="I260" s="41" t="s">
        <v>312</v>
      </c>
    </row>
    <row r="261" spans="1:9" s="41" customFormat="1" ht="11.1" customHeight="1" x14ac:dyDescent="0.2">
      <c r="A261" s="53" t="s">
        <v>324</v>
      </c>
      <c r="B261" s="53"/>
      <c r="C261" s="70" t="s">
        <v>418</v>
      </c>
      <c r="D261" s="55">
        <v>50000</v>
      </c>
      <c r="E261" s="55"/>
      <c r="F261" s="55">
        <f t="shared" si="36"/>
        <v>50000</v>
      </c>
      <c r="G261" s="55">
        <v>45451</v>
      </c>
      <c r="H261" s="55">
        <v>0</v>
      </c>
      <c r="I261" s="41" t="s">
        <v>312</v>
      </c>
    </row>
    <row r="262" spans="1:9" ht="11.1" customHeight="1" x14ac:dyDescent="0.2">
      <c r="A262" s="53" t="s">
        <v>221</v>
      </c>
      <c r="B262" s="53" t="s">
        <v>221</v>
      </c>
      <c r="C262" s="54" t="s">
        <v>118</v>
      </c>
      <c r="D262" s="55">
        <v>350000</v>
      </c>
      <c r="E262" s="55"/>
      <c r="F262" s="55">
        <f t="shared" si="36"/>
        <v>350000</v>
      </c>
      <c r="G262" s="55">
        <v>298620</v>
      </c>
      <c r="H262" s="55">
        <v>300000</v>
      </c>
      <c r="I262" s="41" t="s">
        <v>312</v>
      </c>
    </row>
    <row r="263" spans="1:9" ht="11.1" customHeight="1" x14ac:dyDescent="0.2">
      <c r="A263" s="53" t="s">
        <v>221</v>
      </c>
      <c r="B263" s="53"/>
      <c r="C263" s="54" t="s">
        <v>429</v>
      </c>
      <c r="D263" s="55">
        <v>350000</v>
      </c>
      <c r="E263" s="55"/>
      <c r="F263" s="55">
        <f t="shared" si="36"/>
        <v>350000</v>
      </c>
      <c r="G263" s="55">
        <v>285740</v>
      </c>
      <c r="H263" s="55">
        <v>300000</v>
      </c>
      <c r="I263" s="41" t="s">
        <v>312</v>
      </c>
    </row>
    <row r="264" spans="1:9" ht="11.1" customHeight="1" x14ac:dyDescent="0.2">
      <c r="A264" s="53" t="s">
        <v>221</v>
      </c>
      <c r="B264" s="53"/>
      <c r="C264" s="54" t="s">
        <v>277</v>
      </c>
      <c r="D264" s="55">
        <v>550000</v>
      </c>
      <c r="E264" s="55"/>
      <c r="F264" s="55">
        <f t="shared" si="36"/>
        <v>550000</v>
      </c>
      <c r="G264" s="55">
        <v>512900</v>
      </c>
      <c r="H264" s="55">
        <v>550000</v>
      </c>
      <c r="I264" s="41" t="s">
        <v>312</v>
      </c>
    </row>
    <row r="265" spans="1:9" ht="11.1" customHeight="1" x14ac:dyDescent="0.2">
      <c r="A265" s="53" t="s">
        <v>493</v>
      </c>
      <c r="B265" s="53"/>
      <c r="C265" s="54" t="s">
        <v>405</v>
      </c>
      <c r="D265" s="55">
        <v>45000</v>
      </c>
      <c r="E265" s="55"/>
      <c r="F265" s="55">
        <f>SUM(D265:E265)</f>
        <v>45000</v>
      </c>
      <c r="G265" s="55">
        <v>43200</v>
      </c>
      <c r="H265" s="55">
        <v>45000</v>
      </c>
      <c r="I265" s="41" t="s">
        <v>312</v>
      </c>
    </row>
    <row r="266" spans="1:9" ht="11.1" customHeight="1" x14ac:dyDescent="0.2">
      <c r="A266" s="53" t="s">
        <v>493</v>
      </c>
      <c r="B266" s="53"/>
      <c r="C266" s="54" t="s">
        <v>414</v>
      </c>
      <c r="D266" s="55">
        <v>180000</v>
      </c>
      <c r="E266" s="55"/>
      <c r="F266" s="55">
        <f>SUM(D266:E266)</f>
        <v>180000</v>
      </c>
      <c r="G266" s="55">
        <v>180000</v>
      </c>
      <c r="H266" s="55">
        <v>180000</v>
      </c>
      <c r="I266" s="41" t="s">
        <v>312</v>
      </c>
    </row>
    <row r="267" spans="1:9" s="41" customFormat="1" ht="11.1" customHeight="1" x14ac:dyDescent="0.2">
      <c r="A267" s="53" t="s">
        <v>217</v>
      </c>
      <c r="B267" s="53" t="s">
        <v>217</v>
      </c>
      <c r="C267" s="70" t="s">
        <v>204</v>
      </c>
      <c r="D267" s="55">
        <v>150000</v>
      </c>
      <c r="E267" s="55"/>
      <c r="F267" s="55">
        <f t="shared" si="36"/>
        <v>150000</v>
      </c>
      <c r="G267" s="55">
        <v>117272</v>
      </c>
      <c r="H267" s="55">
        <v>300000</v>
      </c>
      <c r="I267" s="41" t="s">
        <v>312</v>
      </c>
    </row>
    <row r="268" spans="1:9" s="41" customFormat="1" ht="11.1" customHeight="1" x14ac:dyDescent="0.2">
      <c r="A268" s="53" t="s">
        <v>217</v>
      </c>
      <c r="B268" s="53"/>
      <c r="C268" s="70" t="s">
        <v>58</v>
      </c>
      <c r="D268" s="55">
        <v>30000</v>
      </c>
      <c r="E268" s="55"/>
      <c r="F268" s="55">
        <f t="shared" si="36"/>
        <v>30000</v>
      </c>
      <c r="G268" s="55">
        <v>9211</v>
      </c>
      <c r="H268" s="55">
        <v>30000</v>
      </c>
      <c r="I268" s="41" t="s">
        <v>312</v>
      </c>
    </row>
    <row r="269" spans="1:9" ht="11.1" customHeight="1" x14ac:dyDescent="0.2">
      <c r="A269" s="53" t="s">
        <v>217</v>
      </c>
      <c r="B269" s="53"/>
      <c r="C269" s="54" t="s">
        <v>119</v>
      </c>
      <c r="D269" s="55">
        <v>450000</v>
      </c>
      <c r="E269" s="55"/>
      <c r="F269" s="55">
        <f t="shared" si="36"/>
        <v>450000</v>
      </c>
      <c r="G269" s="55">
        <v>276940</v>
      </c>
      <c r="H269" s="55">
        <v>350000</v>
      </c>
      <c r="I269" s="41" t="s">
        <v>312</v>
      </c>
    </row>
    <row r="270" spans="1:9" ht="11.1" customHeight="1" x14ac:dyDescent="0.2">
      <c r="A270" s="53" t="s">
        <v>320</v>
      </c>
      <c r="B270" s="53" t="s">
        <v>320</v>
      </c>
      <c r="C270" s="54" t="s">
        <v>342</v>
      </c>
      <c r="D270" s="55">
        <v>70000</v>
      </c>
      <c r="E270" s="55"/>
      <c r="F270" s="55">
        <f t="shared" si="36"/>
        <v>70000</v>
      </c>
      <c r="G270" s="55">
        <v>52612</v>
      </c>
      <c r="H270" s="55">
        <v>90000</v>
      </c>
      <c r="I270" s="41" t="s">
        <v>312</v>
      </c>
    </row>
    <row r="271" spans="1:9" ht="11.1" customHeight="1" x14ac:dyDescent="0.2">
      <c r="A271" s="53" t="s">
        <v>320</v>
      </c>
      <c r="B271" s="53"/>
      <c r="C271" s="54" t="s">
        <v>82</v>
      </c>
      <c r="D271" s="55">
        <v>50000</v>
      </c>
      <c r="E271" s="55"/>
      <c r="F271" s="55">
        <f t="shared" si="36"/>
        <v>50000</v>
      </c>
      <c r="G271" s="55">
        <v>0</v>
      </c>
      <c r="H271" s="55">
        <v>0</v>
      </c>
      <c r="I271" s="41" t="s">
        <v>312</v>
      </c>
    </row>
    <row r="272" spans="1:9" ht="11.1" customHeight="1" x14ac:dyDescent="0.2">
      <c r="A272" s="53" t="s">
        <v>327</v>
      </c>
      <c r="B272" s="53" t="s">
        <v>327</v>
      </c>
      <c r="C272" s="54" t="s">
        <v>580</v>
      </c>
      <c r="D272" s="55">
        <v>3000</v>
      </c>
      <c r="E272" s="55">
        <v>40000</v>
      </c>
      <c r="F272" s="55">
        <f t="shared" si="36"/>
        <v>43000</v>
      </c>
      <c r="G272" s="55">
        <v>39505</v>
      </c>
      <c r="H272" s="55">
        <v>45000</v>
      </c>
      <c r="I272" s="41" t="s">
        <v>312</v>
      </c>
    </row>
    <row r="273" spans="1:9" ht="11.1" customHeight="1" x14ac:dyDescent="0.2">
      <c r="A273" s="53" t="s">
        <v>220</v>
      </c>
      <c r="B273" s="53" t="s">
        <v>220</v>
      </c>
      <c r="C273" s="54" t="s">
        <v>120</v>
      </c>
      <c r="D273" s="55">
        <v>200000</v>
      </c>
      <c r="E273" s="55"/>
      <c r="F273" s="55">
        <f t="shared" si="36"/>
        <v>200000</v>
      </c>
      <c r="G273" s="55">
        <v>50258</v>
      </c>
      <c r="H273" s="55">
        <v>100000</v>
      </c>
      <c r="I273" s="41" t="s">
        <v>312</v>
      </c>
    </row>
    <row r="274" spans="1:9" s="41" customFormat="1" ht="11.1" customHeight="1" x14ac:dyDescent="0.2">
      <c r="A274" s="53" t="s">
        <v>495</v>
      </c>
      <c r="B274" s="53" t="s">
        <v>220</v>
      </c>
      <c r="C274" s="70" t="s">
        <v>427</v>
      </c>
      <c r="D274" s="55">
        <v>250000</v>
      </c>
      <c r="E274" s="55"/>
      <c r="F274" s="55">
        <f>SUM(D274:E274)</f>
        <v>250000</v>
      </c>
      <c r="G274" s="55">
        <v>449900</v>
      </c>
      <c r="H274" s="55">
        <v>300000</v>
      </c>
      <c r="I274" s="41" t="s">
        <v>312</v>
      </c>
    </row>
    <row r="275" spans="1:9" ht="11.1" customHeight="1" x14ac:dyDescent="0.2">
      <c r="A275" s="53" t="s">
        <v>224</v>
      </c>
      <c r="B275" s="53" t="s">
        <v>224</v>
      </c>
      <c r="C275" s="54" t="s">
        <v>247</v>
      </c>
      <c r="D275" s="55">
        <v>3000000</v>
      </c>
      <c r="E275" s="55"/>
      <c r="F275" s="55">
        <f t="shared" si="36"/>
        <v>3000000</v>
      </c>
      <c r="G275" s="55">
        <v>2414201</v>
      </c>
      <c r="H275" s="55">
        <v>2500000</v>
      </c>
      <c r="I275" s="41" t="s">
        <v>312</v>
      </c>
    </row>
    <row r="276" spans="1:9" ht="11.1" customHeight="1" x14ac:dyDescent="0.2">
      <c r="A276" s="53" t="s">
        <v>494</v>
      </c>
      <c r="B276" s="53" t="s">
        <v>496</v>
      </c>
      <c r="C276" s="54" t="s">
        <v>581</v>
      </c>
      <c r="D276" s="55">
        <v>0</v>
      </c>
      <c r="E276" s="55"/>
      <c r="F276" s="55">
        <f t="shared" si="36"/>
        <v>0</v>
      </c>
      <c r="G276" s="55">
        <v>700000</v>
      </c>
      <c r="H276" s="55">
        <v>0</v>
      </c>
      <c r="I276" s="41" t="s">
        <v>312</v>
      </c>
    </row>
    <row r="277" spans="1:9" ht="11.1" customHeight="1" x14ac:dyDescent="0.2">
      <c r="A277" s="53" t="s">
        <v>496</v>
      </c>
      <c r="B277" s="53"/>
      <c r="C277" s="54" t="s">
        <v>115</v>
      </c>
      <c r="D277" s="55">
        <v>500000</v>
      </c>
      <c r="E277" s="55"/>
      <c r="F277" s="55">
        <f t="shared" ref="F277:F282" si="37">SUM(D277:E277)</f>
        <v>500000</v>
      </c>
      <c r="G277" s="55">
        <v>120000</v>
      </c>
      <c r="H277" s="55">
        <v>500000</v>
      </c>
      <c r="I277" s="41" t="s">
        <v>312</v>
      </c>
    </row>
    <row r="278" spans="1:9" ht="11.1" customHeight="1" x14ac:dyDescent="0.2">
      <c r="A278" s="53" t="s">
        <v>496</v>
      </c>
      <c r="B278" s="53"/>
      <c r="C278" s="54" t="s">
        <v>343</v>
      </c>
      <c r="D278" s="55">
        <v>400000</v>
      </c>
      <c r="E278" s="55"/>
      <c r="F278" s="55">
        <f t="shared" si="37"/>
        <v>400000</v>
      </c>
      <c r="G278" s="55">
        <v>0</v>
      </c>
      <c r="H278" s="55">
        <v>400000</v>
      </c>
      <c r="I278" s="41" t="s">
        <v>312</v>
      </c>
    </row>
    <row r="279" spans="1:9" s="41" customFormat="1" ht="11.1" customHeight="1" x14ac:dyDescent="0.2">
      <c r="A279" s="53" t="s">
        <v>494</v>
      </c>
      <c r="B279" s="53"/>
      <c r="C279" s="70" t="s">
        <v>183</v>
      </c>
      <c r="D279" s="55">
        <v>600000</v>
      </c>
      <c r="E279" s="55"/>
      <c r="F279" s="55">
        <f t="shared" si="37"/>
        <v>600000</v>
      </c>
      <c r="G279" s="55">
        <v>326600</v>
      </c>
      <c r="H279" s="55">
        <v>400000</v>
      </c>
      <c r="I279" s="41" t="s">
        <v>312</v>
      </c>
    </row>
    <row r="280" spans="1:9" ht="11.1" customHeight="1" x14ac:dyDescent="0.2">
      <c r="A280" s="53" t="s">
        <v>496</v>
      </c>
      <c r="B280" s="53"/>
      <c r="C280" s="54" t="s">
        <v>117</v>
      </c>
      <c r="D280" s="55">
        <v>2800000</v>
      </c>
      <c r="E280" s="55"/>
      <c r="F280" s="55">
        <f t="shared" si="37"/>
        <v>2800000</v>
      </c>
      <c r="G280" s="55">
        <v>1463631</v>
      </c>
      <c r="H280" s="55">
        <v>5000000</v>
      </c>
      <c r="I280" s="41" t="s">
        <v>312</v>
      </c>
    </row>
    <row r="281" spans="1:9" ht="11.1" customHeight="1" x14ac:dyDescent="0.2">
      <c r="A281" s="53" t="s">
        <v>527</v>
      </c>
      <c r="B281" s="53"/>
      <c r="C281" s="54" t="s">
        <v>528</v>
      </c>
      <c r="D281" s="55">
        <v>500000</v>
      </c>
      <c r="E281" s="55"/>
      <c r="F281" s="55">
        <f t="shared" si="37"/>
        <v>500000</v>
      </c>
      <c r="G281" s="55">
        <v>27000</v>
      </c>
      <c r="H281" s="55">
        <v>50000</v>
      </c>
      <c r="I281" s="41" t="s">
        <v>312</v>
      </c>
    </row>
    <row r="282" spans="1:9" ht="11.1" customHeight="1" x14ac:dyDescent="0.2">
      <c r="A282" s="53" t="s">
        <v>496</v>
      </c>
      <c r="B282" s="53"/>
      <c r="C282" s="54" t="s">
        <v>391</v>
      </c>
      <c r="D282" s="55">
        <v>240000</v>
      </c>
      <c r="E282" s="55"/>
      <c r="F282" s="55">
        <f t="shared" si="37"/>
        <v>240000</v>
      </c>
      <c r="G282" s="55">
        <v>240000</v>
      </c>
      <c r="H282" s="55">
        <v>288000</v>
      </c>
      <c r="I282" s="41" t="s">
        <v>312</v>
      </c>
    </row>
    <row r="283" spans="1:9" ht="11.1" customHeight="1" x14ac:dyDescent="0.2">
      <c r="A283" s="53" t="s">
        <v>218</v>
      </c>
      <c r="B283" s="53" t="s">
        <v>218</v>
      </c>
      <c r="C283" s="54" t="s">
        <v>121</v>
      </c>
      <c r="D283" s="55">
        <v>10000</v>
      </c>
      <c r="E283" s="55"/>
      <c r="F283" s="55">
        <f t="shared" si="36"/>
        <v>10000</v>
      </c>
      <c r="G283" s="55">
        <v>1380</v>
      </c>
      <c r="H283" s="55">
        <v>10000</v>
      </c>
      <c r="I283" s="41" t="s">
        <v>312</v>
      </c>
    </row>
    <row r="284" spans="1:9" ht="11.1" customHeight="1" x14ac:dyDescent="0.2">
      <c r="A284" s="53" t="s">
        <v>218</v>
      </c>
      <c r="B284" s="53"/>
      <c r="C284" s="54" t="s">
        <v>143</v>
      </c>
      <c r="D284" s="55">
        <v>550000</v>
      </c>
      <c r="E284" s="55"/>
      <c r="F284" s="55">
        <f t="shared" si="36"/>
        <v>550000</v>
      </c>
      <c r="G284" s="55">
        <v>331605</v>
      </c>
      <c r="H284" s="55">
        <v>400000</v>
      </c>
      <c r="I284" s="41" t="s">
        <v>312</v>
      </c>
    </row>
    <row r="285" spans="1:9" ht="11.1" customHeight="1" x14ac:dyDescent="0.2">
      <c r="A285" s="53" t="s">
        <v>218</v>
      </c>
      <c r="B285" s="53"/>
      <c r="C285" s="54" t="s">
        <v>420</v>
      </c>
      <c r="D285" s="55">
        <v>60000</v>
      </c>
      <c r="E285" s="55"/>
      <c r="F285" s="55">
        <f t="shared" si="36"/>
        <v>60000</v>
      </c>
      <c r="G285" s="55">
        <v>38858</v>
      </c>
      <c r="H285" s="55">
        <v>0</v>
      </c>
      <c r="I285" s="41" t="s">
        <v>312</v>
      </c>
    </row>
    <row r="286" spans="1:9" ht="10.5" customHeight="1" x14ac:dyDescent="0.2">
      <c r="A286" s="53" t="s">
        <v>218</v>
      </c>
      <c r="B286" s="53"/>
      <c r="C286" s="54" t="s">
        <v>404</v>
      </c>
      <c r="D286" s="55">
        <v>10000</v>
      </c>
      <c r="E286" s="55"/>
      <c r="F286" s="55">
        <f t="shared" si="36"/>
        <v>10000</v>
      </c>
      <c r="G286" s="55">
        <v>8100</v>
      </c>
      <c r="H286" s="55">
        <v>10000</v>
      </c>
      <c r="I286" s="41" t="s">
        <v>312</v>
      </c>
    </row>
    <row r="287" spans="1:9" ht="11.1" customHeight="1" x14ac:dyDescent="0.2">
      <c r="A287" s="53" t="s">
        <v>218</v>
      </c>
      <c r="B287" s="53"/>
      <c r="C287" s="54" t="s">
        <v>173</v>
      </c>
      <c r="D287" s="55">
        <v>2000000</v>
      </c>
      <c r="E287" s="55"/>
      <c r="F287" s="55">
        <f t="shared" si="36"/>
        <v>2000000</v>
      </c>
      <c r="G287" s="55">
        <v>1962303</v>
      </c>
      <c r="H287" s="55">
        <v>2200000</v>
      </c>
      <c r="I287" s="41" t="s">
        <v>312</v>
      </c>
    </row>
    <row r="288" spans="1:9" ht="11.1" customHeight="1" x14ac:dyDescent="0.2">
      <c r="A288" s="53" t="s">
        <v>218</v>
      </c>
      <c r="B288" s="53"/>
      <c r="C288" s="54" t="s">
        <v>248</v>
      </c>
      <c r="D288" s="55">
        <v>525000</v>
      </c>
      <c r="E288" s="55"/>
      <c r="F288" s="55">
        <f t="shared" si="36"/>
        <v>525000</v>
      </c>
      <c r="G288" s="55">
        <v>32346</v>
      </c>
      <c r="H288" s="55">
        <v>100000</v>
      </c>
      <c r="I288" s="41" t="s">
        <v>312</v>
      </c>
    </row>
    <row r="289" spans="1:10" ht="11.1" customHeight="1" x14ac:dyDescent="0.2">
      <c r="A289" s="53" t="s">
        <v>218</v>
      </c>
      <c r="B289" s="53"/>
      <c r="C289" s="54" t="s">
        <v>205</v>
      </c>
      <c r="D289" s="55">
        <v>3500000</v>
      </c>
      <c r="E289" s="55"/>
      <c r="F289" s="55">
        <f t="shared" si="36"/>
        <v>3500000</v>
      </c>
      <c r="G289" s="55">
        <v>4208970</v>
      </c>
      <c r="H289" s="55">
        <v>4000000</v>
      </c>
      <c r="I289" s="41" t="s">
        <v>312</v>
      </c>
    </row>
    <row r="290" spans="1:10" ht="11.1" customHeight="1" x14ac:dyDescent="0.2">
      <c r="A290" s="53" t="s">
        <v>218</v>
      </c>
      <c r="B290" s="53"/>
      <c r="C290" s="54" t="s">
        <v>357</v>
      </c>
      <c r="D290" s="55">
        <v>600000</v>
      </c>
      <c r="E290" s="55"/>
      <c r="F290" s="55">
        <f t="shared" si="36"/>
        <v>600000</v>
      </c>
      <c r="G290" s="55">
        <v>250000</v>
      </c>
      <c r="H290" s="55">
        <v>600000</v>
      </c>
      <c r="I290" s="41" t="s">
        <v>312</v>
      </c>
    </row>
    <row r="291" spans="1:10" ht="11.1" customHeight="1" x14ac:dyDescent="0.2">
      <c r="A291" s="53" t="s">
        <v>218</v>
      </c>
      <c r="B291" s="53"/>
      <c r="C291" s="54" t="s">
        <v>356</v>
      </c>
      <c r="D291" s="55">
        <v>600000</v>
      </c>
      <c r="E291" s="55"/>
      <c r="F291" s="55">
        <f t="shared" si="36"/>
        <v>600000</v>
      </c>
      <c r="G291" s="55">
        <v>643950</v>
      </c>
      <c r="H291" s="55">
        <v>0</v>
      </c>
      <c r="I291" s="41" t="s">
        <v>312</v>
      </c>
    </row>
    <row r="292" spans="1:10" ht="11.1" customHeight="1" x14ac:dyDescent="0.2">
      <c r="A292" s="53" t="s">
        <v>218</v>
      </c>
      <c r="B292" s="53"/>
      <c r="C292" s="54" t="s">
        <v>273</v>
      </c>
      <c r="D292" s="55">
        <v>150000</v>
      </c>
      <c r="E292" s="55"/>
      <c r="F292" s="55">
        <f t="shared" si="36"/>
        <v>150000</v>
      </c>
      <c r="G292" s="55">
        <v>120000</v>
      </c>
      <c r="H292" s="55">
        <v>150000</v>
      </c>
      <c r="I292" s="41" t="s">
        <v>312</v>
      </c>
    </row>
    <row r="293" spans="1:10" ht="11.1" customHeight="1" x14ac:dyDescent="0.2">
      <c r="A293" s="53" t="s">
        <v>218</v>
      </c>
      <c r="B293" s="53"/>
      <c r="C293" s="54" t="s">
        <v>68</v>
      </c>
      <c r="D293" s="55">
        <v>1200000</v>
      </c>
      <c r="E293" s="55">
        <v>-400000</v>
      </c>
      <c r="F293" s="55">
        <f t="shared" si="36"/>
        <v>800000</v>
      </c>
      <c r="G293" s="55">
        <v>269291</v>
      </c>
      <c r="H293" s="55">
        <v>855000</v>
      </c>
      <c r="I293" s="41" t="s">
        <v>312</v>
      </c>
    </row>
    <row r="294" spans="1:10" ht="11.1" customHeight="1" x14ac:dyDescent="0.2">
      <c r="A294" s="53" t="s">
        <v>218</v>
      </c>
      <c r="B294" s="53"/>
      <c r="C294" s="54" t="s">
        <v>295</v>
      </c>
      <c r="D294" s="55">
        <v>500000</v>
      </c>
      <c r="E294" s="55"/>
      <c r="F294" s="55">
        <f t="shared" si="36"/>
        <v>500000</v>
      </c>
      <c r="G294" s="55">
        <v>124000</v>
      </c>
      <c r="H294" s="55">
        <v>200000</v>
      </c>
      <c r="I294" s="41" t="s">
        <v>312</v>
      </c>
    </row>
    <row r="295" spans="1:10" ht="11.1" customHeight="1" x14ac:dyDescent="0.2">
      <c r="A295" s="53" t="s">
        <v>218</v>
      </c>
      <c r="B295" s="53"/>
      <c r="C295" s="54" t="s">
        <v>163</v>
      </c>
      <c r="D295" s="55">
        <v>2200000</v>
      </c>
      <c r="E295" s="55">
        <v>-550000</v>
      </c>
      <c r="F295" s="55">
        <f t="shared" si="36"/>
        <v>1650000</v>
      </c>
      <c r="G295" s="55">
        <v>1532109</v>
      </c>
      <c r="H295" s="55">
        <v>1600000</v>
      </c>
      <c r="I295" s="41" t="s">
        <v>312</v>
      </c>
    </row>
    <row r="296" spans="1:10" ht="11.1" customHeight="1" x14ac:dyDescent="0.2">
      <c r="A296" s="53" t="s">
        <v>218</v>
      </c>
      <c r="B296" s="53"/>
      <c r="C296" s="54" t="s">
        <v>274</v>
      </c>
      <c r="D296" s="55">
        <v>300000</v>
      </c>
      <c r="E296" s="55"/>
      <c r="F296" s="55">
        <f t="shared" si="36"/>
        <v>300000</v>
      </c>
      <c r="G296" s="55">
        <v>250000</v>
      </c>
      <c r="H296" s="55">
        <v>300000</v>
      </c>
      <c r="I296" s="41" t="s">
        <v>312</v>
      </c>
    </row>
    <row r="297" spans="1:10" ht="11.1" customHeight="1" x14ac:dyDescent="0.2">
      <c r="A297" s="53" t="s">
        <v>218</v>
      </c>
      <c r="B297" s="53"/>
      <c r="C297" s="54" t="s">
        <v>488</v>
      </c>
      <c r="D297" s="55">
        <v>1170000</v>
      </c>
      <c r="E297" s="55"/>
      <c r="F297" s="55">
        <f t="shared" ref="F297:F310" si="38">SUM(D297:E297)</f>
        <v>1170000</v>
      </c>
      <c r="G297" s="55">
        <v>1953000</v>
      </c>
      <c r="H297" s="55">
        <v>2000000</v>
      </c>
      <c r="I297" s="41" t="s">
        <v>312</v>
      </c>
    </row>
    <row r="298" spans="1:10" ht="11.1" customHeight="1" x14ac:dyDescent="0.2">
      <c r="A298" s="53" t="s">
        <v>218</v>
      </c>
      <c r="B298" s="53"/>
      <c r="C298" s="54" t="s">
        <v>298</v>
      </c>
      <c r="D298" s="55">
        <v>400000</v>
      </c>
      <c r="E298" s="55"/>
      <c r="F298" s="55">
        <f t="shared" si="38"/>
        <v>400000</v>
      </c>
      <c r="G298" s="55">
        <v>392500</v>
      </c>
      <c r="H298" s="55">
        <v>100000</v>
      </c>
      <c r="I298" s="41" t="s">
        <v>312</v>
      </c>
    </row>
    <row r="299" spans="1:10" ht="11.1" customHeight="1" x14ac:dyDescent="0.2">
      <c r="A299" s="53" t="s">
        <v>218</v>
      </c>
      <c r="B299" s="53"/>
      <c r="C299" s="54" t="s">
        <v>439</v>
      </c>
      <c r="D299" s="55">
        <v>300000</v>
      </c>
      <c r="E299" s="55">
        <v>-300000</v>
      </c>
      <c r="F299" s="55">
        <f t="shared" si="38"/>
        <v>0</v>
      </c>
      <c r="G299" s="55">
        <v>0</v>
      </c>
      <c r="H299" s="55">
        <v>300000</v>
      </c>
      <c r="I299" s="41" t="s">
        <v>312</v>
      </c>
    </row>
    <row r="300" spans="1:10" ht="11.1" customHeight="1" x14ac:dyDescent="0.2">
      <c r="A300" s="53" t="s">
        <v>526</v>
      </c>
      <c r="B300" s="53"/>
      <c r="C300" s="70" t="s">
        <v>529</v>
      </c>
      <c r="D300" s="55">
        <v>500000</v>
      </c>
      <c r="E300" s="55">
        <v>-500000</v>
      </c>
      <c r="F300" s="55">
        <f t="shared" si="38"/>
        <v>0</v>
      </c>
      <c r="G300" s="55">
        <v>0</v>
      </c>
      <c r="H300" s="55">
        <v>0</v>
      </c>
      <c r="I300" s="41" t="s">
        <v>312</v>
      </c>
    </row>
    <row r="301" spans="1:10" ht="11.1" customHeight="1" x14ac:dyDescent="0.2">
      <c r="A301" s="53" t="s">
        <v>218</v>
      </c>
      <c r="B301" s="53"/>
      <c r="C301" s="70" t="s">
        <v>648</v>
      </c>
      <c r="D301" s="55">
        <v>0</v>
      </c>
      <c r="E301" s="55"/>
      <c r="F301" s="55">
        <f t="shared" si="38"/>
        <v>0</v>
      </c>
      <c r="G301" s="55">
        <v>0</v>
      </c>
      <c r="H301" s="55">
        <v>2000000</v>
      </c>
      <c r="I301" s="41" t="s">
        <v>312</v>
      </c>
    </row>
    <row r="302" spans="1:10" ht="11.1" customHeight="1" x14ac:dyDescent="0.2">
      <c r="A302" s="53" t="s">
        <v>416</v>
      </c>
      <c r="B302" s="53" t="s">
        <v>214</v>
      </c>
      <c r="C302" s="54" t="s">
        <v>417</v>
      </c>
      <c r="D302" s="55">
        <v>100000</v>
      </c>
      <c r="E302" s="55"/>
      <c r="F302" s="55">
        <f t="shared" si="38"/>
        <v>100000</v>
      </c>
      <c r="G302" s="55">
        <v>93623</v>
      </c>
      <c r="H302" s="55">
        <v>120000</v>
      </c>
      <c r="I302" s="41" t="s">
        <v>312</v>
      </c>
    </row>
    <row r="303" spans="1:10" ht="11.1" customHeight="1" x14ac:dyDescent="0.2">
      <c r="A303" s="53" t="s">
        <v>328</v>
      </c>
      <c r="B303" s="53" t="s">
        <v>328</v>
      </c>
      <c r="C303" s="54" t="s">
        <v>165</v>
      </c>
      <c r="D303" s="55">
        <v>100000</v>
      </c>
      <c r="E303" s="55"/>
      <c r="F303" s="55">
        <f t="shared" si="38"/>
        <v>100000</v>
      </c>
      <c r="G303" s="55">
        <v>135981</v>
      </c>
      <c r="H303" s="55">
        <v>300000</v>
      </c>
      <c r="I303" s="41" t="s">
        <v>312</v>
      </c>
    </row>
    <row r="304" spans="1:10" ht="11.1" customHeight="1" x14ac:dyDescent="0.2">
      <c r="A304" s="53" t="s">
        <v>315</v>
      </c>
      <c r="B304" s="53" t="s">
        <v>315</v>
      </c>
      <c r="C304" s="54" t="s">
        <v>55</v>
      </c>
      <c r="D304" s="55">
        <v>6486000</v>
      </c>
      <c r="E304" s="55">
        <v>-251600</v>
      </c>
      <c r="F304" s="55">
        <f t="shared" si="38"/>
        <v>6234400</v>
      </c>
      <c r="G304" s="55">
        <v>3820152</v>
      </c>
      <c r="H304" s="55">
        <v>6707000</v>
      </c>
      <c r="I304" s="41" t="s">
        <v>312</v>
      </c>
      <c r="J304" s="41">
        <f>SUM(H257:H282,H288:H301,H303)</f>
        <v>24838000</v>
      </c>
    </row>
    <row r="305" spans="1:9" ht="11.1" customHeight="1" x14ac:dyDescent="0.2">
      <c r="A305" s="53" t="s">
        <v>329</v>
      </c>
      <c r="B305" s="53" t="s">
        <v>329</v>
      </c>
      <c r="C305" s="54" t="s">
        <v>164</v>
      </c>
      <c r="D305" s="55">
        <v>1720000</v>
      </c>
      <c r="E305" s="55">
        <v>2200000</v>
      </c>
      <c r="F305" s="55">
        <f t="shared" si="38"/>
        <v>3920000</v>
      </c>
      <c r="G305" s="55">
        <v>4254264</v>
      </c>
      <c r="H305" s="55">
        <v>0</v>
      </c>
      <c r="I305" s="41" t="s">
        <v>312</v>
      </c>
    </row>
    <row r="306" spans="1:9" ht="11.1" customHeight="1" x14ac:dyDescent="0.2">
      <c r="A306" s="53" t="s">
        <v>330</v>
      </c>
      <c r="B306" s="53" t="s">
        <v>330</v>
      </c>
      <c r="C306" s="54" t="s">
        <v>622</v>
      </c>
      <c r="D306" s="55">
        <v>0</v>
      </c>
      <c r="E306" s="55">
        <v>10000</v>
      </c>
      <c r="F306" s="55">
        <f t="shared" si="38"/>
        <v>10000</v>
      </c>
      <c r="G306" s="55">
        <v>10488</v>
      </c>
      <c r="H306" s="55">
        <v>0</v>
      </c>
    </row>
    <row r="307" spans="1:9" ht="11.1" customHeight="1" x14ac:dyDescent="0.2">
      <c r="A307" s="53" t="s">
        <v>330</v>
      </c>
      <c r="B307" s="53" t="s">
        <v>330</v>
      </c>
      <c r="C307" s="54" t="s">
        <v>297</v>
      </c>
      <c r="D307" s="55">
        <v>15000</v>
      </c>
      <c r="E307" s="55"/>
      <c r="F307" s="55">
        <f t="shared" si="38"/>
        <v>15000</v>
      </c>
      <c r="G307" s="55">
        <v>4528</v>
      </c>
      <c r="H307" s="55">
        <v>15000</v>
      </c>
      <c r="I307" s="41" t="s">
        <v>312</v>
      </c>
    </row>
    <row r="308" spans="1:9" ht="11.1" customHeight="1" x14ac:dyDescent="0.2">
      <c r="A308" s="53" t="s">
        <v>596</v>
      </c>
      <c r="B308" s="53" t="s">
        <v>408</v>
      </c>
      <c r="C308" s="54" t="s">
        <v>668</v>
      </c>
      <c r="D308" s="55">
        <v>0</v>
      </c>
      <c r="E308" s="55">
        <v>800000</v>
      </c>
      <c r="F308" s="55">
        <f t="shared" si="38"/>
        <v>800000</v>
      </c>
      <c r="G308" s="55">
        <v>800000</v>
      </c>
      <c r="H308" s="55">
        <v>473000</v>
      </c>
    </row>
    <row r="309" spans="1:9" s="41" customFormat="1" ht="11.1" customHeight="1" x14ac:dyDescent="0.2">
      <c r="A309" s="53" t="s">
        <v>331</v>
      </c>
      <c r="B309" s="53" t="s">
        <v>331</v>
      </c>
      <c r="C309" s="70" t="s">
        <v>522</v>
      </c>
      <c r="D309" s="55">
        <v>300000</v>
      </c>
      <c r="E309" s="55"/>
      <c r="F309" s="55">
        <f t="shared" si="38"/>
        <v>300000</v>
      </c>
      <c r="G309" s="55">
        <v>257709</v>
      </c>
      <c r="H309" s="55">
        <v>0</v>
      </c>
      <c r="I309" s="41" t="s">
        <v>312</v>
      </c>
    </row>
    <row r="310" spans="1:9" s="41" customFormat="1" ht="11.1" customHeight="1" x14ac:dyDescent="0.2">
      <c r="A310" s="53" t="s">
        <v>331</v>
      </c>
      <c r="B310" s="53"/>
      <c r="C310" s="70" t="s">
        <v>665</v>
      </c>
      <c r="D310" s="55">
        <v>0</v>
      </c>
      <c r="E310" s="55"/>
      <c r="F310" s="55">
        <f t="shared" si="38"/>
        <v>0</v>
      </c>
      <c r="G310" s="55">
        <v>0</v>
      </c>
      <c r="H310" s="55">
        <v>550000</v>
      </c>
    </row>
    <row r="311" spans="1:9" s="41" customFormat="1" ht="11.1" customHeight="1" x14ac:dyDescent="0.2">
      <c r="A311" s="53" t="s">
        <v>317</v>
      </c>
      <c r="B311" s="53" t="s">
        <v>317</v>
      </c>
      <c r="C311" s="70" t="s">
        <v>132</v>
      </c>
      <c r="D311" s="55">
        <v>81000</v>
      </c>
      <c r="E311" s="55">
        <v>216000</v>
      </c>
      <c r="F311" s="55">
        <f t="shared" ref="F311:F314" si="39">SUM(D311:E311)</f>
        <v>297000</v>
      </c>
      <c r="G311" s="55">
        <v>285581</v>
      </c>
      <c r="H311" s="55">
        <v>277000</v>
      </c>
      <c r="I311" s="41" t="s">
        <v>312</v>
      </c>
    </row>
    <row r="312" spans="1:9" ht="11.1" customHeight="1" x14ac:dyDescent="0.2">
      <c r="A312" s="53" t="s">
        <v>216</v>
      </c>
      <c r="B312" s="53" t="s">
        <v>216</v>
      </c>
      <c r="C312" s="54" t="s">
        <v>130</v>
      </c>
      <c r="D312" s="55">
        <v>2000000</v>
      </c>
      <c r="E312" s="55"/>
      <c r="F312" s="55">
        <f t="shared" si="39"/>
        <v>2000000</v>
      </c>
      <c r="G312" s="55">
        <v>2000000</v>
      </c>
      <c r="H312" s="55">
        <v>2000000</v>
      </c>
      <c r="I312" s="41" t="s">
        <v>312</v>
      </c>
    </row>
    <row r="313" spans="1:9" ht="11.1" customHeight="1" x14ac:dyDescent="0.2">
      <c r="A313" s="53" t="s">
        <v>216</v>
      </c>
      <c r="B313" s="53"/>
      <c r="C313" s="54" t="s">
        <v>675</v>
      </c>
      <c r="D313" s="55">
        <v>0</v>
      </c>
      <c r="E313" s="55"/>
      <c r="F313" s="55">
        <f t="shared" si="39"/>
        <v>0</v>
      </c>
      <c r="G313" s="55">
        <v>0</v>
      </c>
      <c r="H313" s="55">
        <v>787400</v>
      </c>
    </row>
    <row r="314" spans="1:9" ht="11.1" customHeight="1" x14ac:dyDescent="0.2">
      <c r="A314" s="53" t="s">
        <v>316</v>
      </c>
      <c r="B314" s="53" t="s">
        <v>316</v>
      </c>
      <c r="C314" s="54" t="s">
        <v>131</v>
      </c>
      <c r="D314" s="55">
        <v>540000</v>
      </c>
      <c r="E314" s="55"/>
      <c r="F314" s="55">
        <f t="shared" si="39"/>
        <v>540000</v>
      </c>
      <c r="G314" s="55">
        <v>540000</v>
      </c>
      <c r="H314" s="55">
        <v>752600</v>
      </c>
      <c r="I314" s="41" t="s">
        <v>312</v>
      </c>
    </row>
    <row r="315" spans="1:9" s="47" customFormat="1" ht="11.1" customHeight="1" x14ac:dyDescent="0.2">
      <c r="A315" s="66"/>
      <c r="B315" s="66"/>
      <c r="C315" s="67" t="s">
        <v>85</v>
      </c>
      <c r="D315" s="68">
        <f>SUM(D224:D314)</f>
        <v>123714000</v>
      </c>
      <c r="E315" s="68">
        <f>SUM(E224:E314)</f>
        <v>14252100</v>
      </c>
      <c r="F315" s="68">
        <f>SUM(F224:F314)</f>
        <v>137966100</v>
      </c>
      <c r="G315" s="68">
        <f>SUM(G224:G314)</f>
        <v>131376851</v>
      </c>
      <c r="H315" s="68">
        <f>SUM(H224:H314)</f>
        <v>138265000</v>
      </c>
      <c r="I315" s="69"/>
    </row>
    <row r="316" spans="1:9" s="47" customFormat="1" ht="11.1" customHeight="1" x14ac:dyDescent="0.2">
      <c r="A316" s="52"/>
      <c r="B316" s="52"/>
      <c r="D316" s="69"/>
      <c r="E316" s="69"/>
      <c r="F316" s="69"/>
      <c r="G316" s="69"/>
      <c r="H316" s="69"/>
      <c r="I316" s="69"/>
    </row>
    <row r="317" spans="1:9" s="47" customFormat="1" ht="11.1" customHeight="1" x14ac:dyDescent="0.2">
      <c r="A317" s="52"/>
      <c r="B317" s="52"/>
      <c r="D317" s="69"/>
      <c r="E317" s="69"/>
      <c r="F317" s="69"/>
      <c r="G317" s="69"/>
      <c r="H317" s="69"/>
      <c r="I317" s="69"/>
    </row>
    <row r="318" spans="1:9" s="47" customFormat="1" x14ac:dyDescent="0.2">
      <c r="A318" s="48" t="s">
        <v>661</v>
      </c>
      <c r="B318" s="48"/>
      <c r="C318" s="43"/>
      <c r="D318" s="51"/>
      <c r="E318" s="51"/>
      <c r="F318" s="51"/>
      <c r="G318" s="51"/>
      <c r="H318" s="51"/>
      <c r="I318" s="51"/>
    </row>
    <row r="319" spans="1:9" s="47" customFormat="1" x14ac:dyDescent="0.2">
      <c r="A319" s="48" t="s">
        <v>226</v>
      </c>
      <c r="B319" s="48"/>
      <c r="C319" s="43"/>
      <c r="D319" s="51"/>
      <c r="E319" s="51"/>
      <c r="F319" s="51"/>
      <c r="G319" s="51"/>
      <c r="H319" s="51"/>
      <c r="I319" s="51"/>
    </row>
    <row r="320" spans="1:9" s="47" customFormat="1" x14ac:dyDescent="0.2">
      <c r="A320" s="52" t="s">
        <v>50</v>
      </c>
      <c r="B320" s="52"/>
      <c r="D320" s="69"/>
      <c r="E320" s="69"/>
      <c r="F320" s="69"/>
      <c r="G320" s="69"/>
      <c r="H320" s="69"/>
      <c r="I320" s="69"/>
    </row>
    <row r="321" spans="1:244" x14ac:dyDescent="0.2">
      <c r="A321" s="53" t="s">
        <v>344</v>
      </c>
      <c r="B321" s="53" t="s">
        <v>344</v>
      </c>
      <c r="C321" s="54" t="s">
        <v>473</v>
      </c>
      <c r="D321" s="55">
        <v>0</v>
      </c>
      <c r="E321" s="55"/>
      <c r="F321" s="55">
        <f t="shared" ref="F321" si="40">SUM(D321:E321)</f>
        <v>0</v>
      </c>
      <c r="G321" s="55"/>
      <c r="H321" s="55">
        <v>114549533</v>
      </c>
      <c r="I321" s="41" t="s">
        <v>312</v>
      </c>
    </row>
    <row r="322" spans="1:244" s="47" customFormat="1" x14ac:dyDescent="0.2">
      <c r="A322" s="66"/>
      <c r="B322" s="66"/>
      <c r="C322" s="67" t="s">
        <v>51</v>
      </c>
      <c r="D322" s="68">
        <f>SUM(D321:D321)</f>
        <v>0</v>
      </c>
      <c r="E322" s="68">
        <f>SUM(E321:E321)</f>
        <v>0</v>
      </c>
      <c r="F322" s="68">
        <f>SUM(F321:F321)</f>
        <v>0</v>
      </c>
      <c r="G322" s="68">
        <f t="shared" ref="G322:H322" si="41">SUM(G321:G321)</f>
        <v>0</v>
      </c>
      <c r="H322" s="68">
        <f t="shared" si="41"/>
        <v>114549533</v>
      </c>
      <c r="I322" s="69"/>
    </row>
    <row r="323" spans="1:244" s="47" customFormat="1" x14ac:dyDescent="0.2">
      <c r="A323" s="52"/>
      <c r="B323" s="52"/>
      <c r="D323" s="69"/>
      <c r="E323" s="69"/>
      <c r="F323" s="69"/>
      <c r="G323" s="69"/>
      <c r="H323" s="69"/>
      <c r="I323" s="69"/>
    </row>
    <row r="324" spans="1:244" s="47" customFormat="1" x14ac:dyDescent="0.2">
      <c r="A324" s="52"/>
      <c r="B324" s="52"/>
      <c r="D324" s="69"/>
      <c r="E324" s="69"/>
      <c r="F324" s="69"/>
      <c r="G324" s="69"/>
      <c r="H324" s="69"/>
      <c r="I324" s="69"/>
    </row>
    <row r="325" spans="1:244" s="47" customFormat="1" x14ac:dyDescent="0.2">
      <c r="A325" s="48" t="s">
        <v>661</v>
      </c>
      <c r="B325" s="48"/>
      <c r="C325" s="43"/>
      <c r="D325" s="51"/>
      <c r="E325" s="51"/>
      <c r="F325" s="51"/>
      <c r="G325" s="51"/>
      <c r="H325" s="51"/>
      <c r="I325" s="51"/>
    </row>
    <row r="326" spans="1:244" ht="12.4" customHeight="1" x14ac:dyDescent="0.2">
      <c r="A326" s="48" t="s">
        <v>226</v>
      </c>
      <c r="B326" s="48"/>
      <c r="C326" s="48"/>
      <c r="D326" s="48"/>
      <c r="E326" s="48"/>
      <c r="F326" s="48"/>
      <c r="G326" s="48"/>
      <c r="H326" s="48"/>
      <c r="I326" s="48"/>
      <c r="J326" s="48"/>
      <c r="K326" s="48"/>
      <c r="L326" s="48"/>
      <c r="M326" s="48"/>
      <c r="N326" s="48"/>
      <c r="O326" s="48"/>
      <c r="P326" s="48"/>
      <c r="Q326" s="48"/>
      <c r="R326" s="48"/>
      <c r="S326" s="48"/>
      <c r="T326" s="48"/>
      <c r="U326" s="48"/>
      <c r="V326" s="48"/>
      <c r="W326" s="48"/>
      <c r="X326" s="48"/>
      <c r="Y326" s="48"/>
      <c r="Z326" s="48"/>
      <c r="AA326" s="48"/>
      <c r="AB326" s="48"/>
      <c r="AC326" s="48"/>
      <c r="AD326" s="48"/>
      <c r="AE326" s="48"/>
      <c r="AF326" s="48"/>
      <c r="AG326" s="48"/>
      <c r="AH326" s="48"/>
      <c r="AI326" s="48"/>
      <c r="AJ326" s="48"/>
      <c r="AK326" s="48"/>
      <c r="AL326" s="48"/>
      <c r="AM326" s="48"/>
      <c r="AN326" s="48"/>
      <c r="AO326" s="48"/>
      <c r="AP326" s="48"/>
      <c r="AQ326" s="48"/>
      <c r="AR326" s="48"/>
      <c r="AS326" s="48"/>
      <c r="AT326" s="48"/>
      <c r="AU326" s="48"/>
      <c r="AV326" s="48"/>
      <c r="AW326" s="48"/>
      <c r="AX326" s="48"/>
      <c r="AY326" s="48"/>
      <c r="AZ326" s="48"/>
      <c r="BA326" s="48"/>
      <c r="BB326" s="48"/>
      <c r="BC326" s="48"/>
      <c r="BD326" s="48"/>
      <c r="BE326" s="48"/>
      <c r="BF326" s="48"/>
      <c r="BG326" s="48"/>
      <c r="BH326" s="48"/>
      <c r="BI326" s="48"/>
      <c r="BJ326" s="48"/>
      <c r="BK326" s="48"/>
      <c r="BL326" s="48"/>
      <c r="BM326" s="48"/>
      <c r="BN326" s="48"/>
      <c r="BO326" s="48"/>
      <c r="BP326" s="48"/>
      <c r="BQ326" s="48"/>
      <c r="BR326" s="48"/>
      <c r="BS326" s="48"/>
      <c r="BT326" s="48"/>
      <c r="BU326" s="48"/>
      <c r="BV326" s="48"/>
      <c r="BW326" s="48"/>
      <c r="BX326" s="48"/>
      <c r="BY326" s="48"/>
      <c r="BZ326" s="48"/>
      <c r="CA326" s="48"/>
      <c r="CB326" s="48"/>
      <c r="CC326" s="48"/>
      <c r="CD326" s="48"/>
      <c r="CE326" s="48"/>
      <c r="CF326" s="48"/>
      <c r="CG326" s="48"/>
      <c r="CH326" s="48"/>
      <c r="CI326" s="48"/>
      <c r="CJ326" s="48"/>
      <c r="CK326" s="48"/>
      <c r="CL326" s="48"/>
      <c r="CM326" s="48"/>
      <c r="CN326" s="48"/>
      <c r="CO326" s="48"/>
      <c r="CP326" s="48"/>
      <c r="CQ326" s="48"/>
      <c r="CR326" s="48"/>
      <c r="CS326" s="48"/>
      <c r="CT326" s="48"/>
      <c r="CU326" s="48"/>
      <c r="CV326" s="48"/>
      <c r="CW326" s="48"/>
      <c r="CX326" s="48"/>
      <c r="CY326" s="48"/>
      <c r="CZ326" s="48"/>
      <c r="DA326" s="48"/>
      <c r="DB326" s="48"/>
      <c r="DC326" s="48"/>
      <c r="DD326" s="48"/>
      <c r="DE326" s="48"/>
      <c r="DF326" s="48"/>
      <c r="DG326" s="48"/>
      <c r="DH326" s="48"/>
      <c r="DI326" s="48"/>
      <c r="DJ326" s="48"/>
      <c r="DK326" s="48"/>
      <c r="DL326" s="48"/>
      <c r="DM326" s="48"/>
      <c r="DN326" s="48"/>
      <c r="DO326" s="48"/>
      <c r="DP326" s="48"/>
      <c r="DQ326" s="48"/>
      <c r="DR326" s="48"/>
      <c r="DS326" s="48"/>
      <c r="DT326" s="48"/>
      <c r="DU326" s="48"/>
      <c r="DV326" s="48"/>
      <c r="DW326" s="48"/>
      <c r="DX326" s="48"/>
      <c r="DY326" s="48"/>
      <c r="DZ326" s="48"/>
      <c r="EA326" s="48"/>
      <c r="EB326" s="48"/>
      <c r="EC326" s="48"/>
      <c r="ED326" s="48"/>
      <c r="EE326" s="48"/>
      <c r="EF326" s="48"/>
      <c r="EG326" s="48"/>
      <c r="EH326" s="48"/>
      <c r="EI326" s="48"/>
      <c r="EJ326" s="48"/>
      <c r="EK326" s="48"/>
      <c r="EL326" s="48"/>
      <c r="EM326" s="48"/>
      <c r="EN326" s="48"/>
      <c r="EO326" s="48"/>
      <c r="EP326" s="48"/>
      <c r="EQ326" s="48"/>
      <c r="ER326" s="48"/>
      <c r="ES326" s="48"/>
      <c r="ET326" s="48"/>
      <c r="EU326" s="48"/>
      <c r="EV326" s="48"/>
      <c r="EW326" s="48"/>
      <c r="EX326" s="48"/>
      <c r="EY326" s="48"/>
      <c r="EZ326" s="48"/>
      <c r="FA326" s="48"/>
      <c r="FB326" s="48"/>
      <c r="FC326" s="48"/>
      <c r="FD326" s="48"/>
      <c r="FE326" s="48"/>
      <c r="FF326" s="48"/>
      <c r="FG326" s="48"/>
      <c r="FH326" s="48"/>
      <c r="FI326" s="48"/>
      <c r="FJ326" s="48"/>
      <c r="FK326" s="48"/>
      <c r="FL326" s="48"/>
      <c r="FM326" s="48"/>
      <c r="FN326" s="48"/>
      <c r="FO326" s="48"/>
      <c r="FP326" s="48"/>
      <c r="FQ326" s="48"/>
      <c r="FR326" s="48"/>
      <c r="FS326" s="48"/>
      <c r="FT326" s="48"/>
      <c r="FU326" s="48"/>
      <c r="FV326" s="48"/>
      <c r="FW326" s="48"/>
      <c r="FX326" s="48"/>
      <c r="FY326" s="48"/>
      <c r="FZ326" s="48"/>
      <c r="GA326" s="48"/>
      <c r="GB326" s="48"/>
      <c r="GC326" s="48"/>
      <c r="GD326" s="48"/>
      <c r="GE326" s="48"/>
      <c r="GF326" s="48"/>
      <c r="GG326" s="48"/>
      <c r="GH326" s="48"/>
      <c r="GI326" s="48"/>
      <c r="GJ326" s="48"/>
      <c r="GK326" s="48"/>
      <c r="GL326" s="48"/>
      <c r="GM326" s="48"/>
      <c r="GN326" s="48"/>
      <c r="GO326" s="48"/>
      <c r="GP326" s="48"/>
      <c r="GQ326" s="48"/>
      <c r="GR326" s="48"/>
      <c r="GS326" s="48"/>
      <c r="GT326" s="48"/>
      <c r="GU326" s="48"/>
      <c r="GV326" s="48"/>
      <c r="GW326" s="48"/>
      <c r="GX326" s="48"/>
      <c r="GY326" s="48"/>
      <c r="GZ326" s="48"/>
      <c r="HA326" s="48"/>
      <c r="HB326" s="48"/>
      <c r="HC326" s="48"/>
      <c r="HD326" s="48"/>
      <c r="HE326" s="48"/>
      <c r="HF326" s="48"/>
      <c r="HG326" s="48"/>
      <c r="HH326" s="48"/>
      <c r="HI326" s="48"/>
      <c r="HJ326" s="48"/>
      <c r="HK326" s="48"/>
      <c r="HL326" s="48"/>
      <c r="HM326" s="48"/>
      <c r="HN326" s="48"/>
      <c r="HO326" s="48"/>
      <c r="HP326" s="48"/>
      <c r="HQ326" s="48"/>
      <c r="HR326" s="48"/>
      <c r="HS326" s="48"/>
      <c r="HT326" s="48"/>
      <c r="HU326" s="48"/>
      <c r="HV326" s="48"/>
      <c r="HW326" s="48"/>
      <c r="HX326" s="48"/>
      <c r="HY326" s="48"/>
      <c r="HZ326" s="48"/>
      <c r="IA326" s="48"/>
      <c r="IB326" s="48"/>
      <c r="IC326" s="48"/>
      <c r="ID326" s="48"/>
      <c r="IE326" s="48"/>
      <c r="IF326" s="48"/>
      <c r="IG326" s="48"/>
      <c r="IH326" s="48"/>
      <c r="II326" s="48"/>
      <c r="IJ326" s="48"/>
    </row>
    <row r="327" spans="1:244" s="47" customFormat="1" x14ac:dyDescent="0.2">
      <c r="A327" s="52" t="s">
        <v>52</v>
      </c>
      <c r="B327" s="52"/>
      <c r="D327" s="69"/>
      <c r="E327" s="69"/>
      <c r="F327" s="69"/>
      <c r="G327" s="69"/>
      <c r="H327" s="69"/>
      <c r="I327" s="69"/>
    </row>
    <row r="328" spans="1:244" x14ac:dyDescent="0.2">
      <c r="A328" s="53" t="s">
        <v>216</v>
      </c>
      <c r="B328" s="53" t="s">
        <v>216</v>
      </c>
      <c r="C328" s="54" t="s">
        <v>663</v>
      </c>
      <c r="D328" s="55">
        <v>0</v>
      </c>
      <c r="E328" s="55"/>
      <c r="F328" s="55">
        <f t="shared" ref="F328:F334" si="42">SUM(D328:E328)</f>
        <v>0</v>
      </c>
      <c r="G328" s="55">
        <v>0</v>
      </c>
      <c r="H328" s="55">
        <v>79793435</v>
      </c>
      <c r="I328" s="41" t="s">
        <v>312</v>
      </c>
    </row>
    <row r="329" spans="1:244" x14ac:dyDescent="0.2">
      <c r="A329" s="53" t="s">
        <v>216</v>
      </c>
      <c r="B329" s="53"/>
      <c r="C329" s="54" t="s">
        <v>664</v>
      </c>
      <c r="D329" s="55">
        <v>0</v>
      </c>
      <c r="E329" s="55"/>
      <c r="F329" s="55">
        <f t="shared" si="42"/>
        <v>0</v>
      </c>
      <c r="G329" s="55">
        <v>0</v>
      </c>
      <c r="H329" s="55">
        <v>629921</v>
      </c>
      <c r="I329" s="41" t="s">
        <v>312</v>
      </c>
    </row>
    <row r="330" spans="1:244" x14ac:dyDescent="0.2">
      <c r="A330" s="53" t="s">
        <v>316</v>
      </c>
      <c r="B330" s="53" t="s">
        <v>316</v>
      </c>
      <c r="C330" s="54" t="s">
        <v>504</v>
      </c>
      <c r="D330" s="55">
        <v>0</v>
      </c>
      <c r="E330" s="55"/>
      <c r="F330" s="55">
        <f>SUM(D330:E330)</f>
        <v>0</v>
      </c>
      <c r="G330" s="55">
        <v>0</v>
      </c>
      <c r="H330" s="55">
        <v>21714306</v>
      </c>
      <c r="I330" s="41" t="s">
        <v>312</v>
      </c>
    </row>
    <row r="331" spans="1:244" x14ac:dyDescent="0.2">
      <c r="A331" s="53" t="s">
        <v>331</v>
      </c>
      <c r="B331" s="53" t="s">
        <v>331</v>
      </c>
      <c r="C331" s="54" t="s">
        <v>662</v>
      </c>
      <c r="D331" s="55">
        <v>0</v>
      </c>
      <c r="E331" s="55"/>
      <c r="F331" s="55">
        <f t="shared" si="42"/>
        <v>0</v>
      </c>
      <c r="G331" s="55">
        <v>0</v>
      </c>
      <c r="H331" s="55">
        <v>5048717</v>
      </c>
      <c r="I331" s="41" t="s">
        <v>312</v>
      </c>
    </row>
    <row r="332" spans="1:244" x14ac:dyDescent="0.2">
      <c r="A332" s="53" t="s">
        <v>317</v>
      </c>
      <c r="B332" s="53" t="s">
        <v>317</v>
      </c>
      <c r="C332" s="54" t="s">
        <v>430</v>
      </c>
      <c r="D332" s="55">
        <v>0</v>
      </c>
      <c r="E332" s="55"/>
      <c r="F332" s="55">
        <f t="shared" si="42"/>
        <v>0</v>
      </c>
      <c r="G332" s="55">
        <v>0</v>
      </c>
      <c r="H332" s="55">
        <v>1363154</v>
      </c>
      <c r="I332" s="41" t="s">
        <v>312</v>
      </c>
    </row>
    <row r="333" spans="1:244" x14ac:dyDescent="0.2">
      <c r="A333" s="53" t="s">
        <v>434</v>
      </c>
      <c r="B333" s="53" t="s">
        <v>218</v>
      </c>
      <c r="C333" s="54" t="s">
        <v>15</v>
      </c>
      <c r="D333" s="55">
        <v>0</v>
      </c>
      <c r="E333" s="55"/>
      <c r="F333" s="55">
        <f t="shared" si="42"/>
        <v>0</v>
      </c>
      <c r="G333" s="55">
        <v>0</v>
      </c>
      <c r="H333" s="55">
        <v>4724409</v>
      </c>
      <c r="I333" s="41" t="s">
        <v>312</v>
      </c>
    </row>
    <row r="334" spans="1:244" x14ac:dyDescent="0.2">
      <c r="A334" s="53" t="s">
        <v>315</v>
      </c>
      <c r="B334" s="53" t="s">
        <v>315</v>
      </c>
      <c r="C334" s="54" t="s">
        <v>89</v>
      </c>
      <c r="D334" s="55">
        <v>0</v>
      </c>
      <c r="E334" s="55"/>
      <c r="F334" s="55">
        <f t="shared" si="42"/>
        <v>0</v>
      </c>
      <c r="G334" s="55">
        <v>0</v>
      </c>
      <c r="H334" s="55">
        <v>1275591</v>
      </c>
      <c r="I334" s="41" t="s">
        <v>312</v>
      </c>
    </row>
    <row r="335" spans="1:244" s="47" customFormat="1" x14ac:dyDescent="0.2">
      <c r="A335" s="66"/>
      <c r="B335" s="66"/>
      <c r="C335" s="67" t="s">
        <v>53</v>
      </c>
      <c r="D335" s="68">
        <f>SUM(D328:D334)</f>
        <v>0</v>
      </c>
      <c r="E335" s="68">
        <f>SUM(E328:E334)</f>
        <v>0</v>
      </c>
      <c r="F335" s="68">
        <f>SUM(F328:F334)</f>
        <v>0</v>
      </c>
      <c r="G335" s="68">
        <f>SUM(G328:G334)</f>
        <v>0</v>
      </c>
      <c r="H335" s="68">
        <f>SUM(H328:H334)</f>
        <v>114549533</v>
      </c>
      <c r="I335" s="69"/>
    </row>
    <row r="336" spans="1:244" s="47" customFormat="1" ht="11.1" customHeight="1" x14ac:dyDescent="0.2">
      <c r="A336" s="52"/>
      <c r="B336" s="52"/>
      <c r="D336" s="69"/>
      <c r="E336" s="69"/>
      <c r="F336" s="69"/>
      <c r="G336" s="69"/>
      <c r="H336" s="69"/>
      <c r="I336" s="69"/>
    </row>
    <row r="337" spans="1:244" s="47" customFormat="1" ht="11.1" customHeight="1" x14ac:dyDescent="0.2">
      <c r="A337" s="52"/>
      <c r="B337" s="52"/>
      <c r="D337" s="69"/>
      <c r="E337" s="69"/>
      <c r="F337" s="69"/>
      <c r="G337" s="69"/>
      <c r="H337" s="69"/>
      <c r="I337" s="69"/>
    </row>
    <row r="338" spans="1:244" s="47" customFormat="1" ht="11.1" customHeight="1" x14ac:dyDescent="0.2">
      <c r="A338" s="52" t="s">
        <v>674</v>
      </c>
      <c r="B338" s="52"/>
      <c r="D338" s="69"/>
      <c r="E338" s="69"/>
      <c r="F338" s="69"/>
      <c r="G338" s="69"/>
      <c r="H338" s="69"/>
      <c r="I338" s="69"/>
    </row>
    <row r="339" spans="1:244" s="47" customFormat="1" x14ac:dyDescent="0.2">
      <c r="A339" s="48" t="s">
        <v>226</v>
      </c>
      <c r="B339" s="48"/>
      <c r="C339" s="43"/>
      <c r="D339" s="51"/>
      <c r="E339" s="51"/>
      <c r="F339" s="51"/>
      <c r="G339" s="51"/>
      <c r="H339" s="51"/>
      <c r="I339" s="51"/>
    </row>
    <row r="340" spans="1:244" s="47" customFormat="1" x14ac:dyDescent="0.2">
      <c r="A340" s="52" t="s">
        <v>50</v>
      </c>
      <c r="B340" s="52"/>
      <c r="D340" s="69"/>
      <c r="E340" s="69"/>
      <c r="F340" s="69"/>
      <c r="G340" s="69"/>
      <c r="H340" s="69"/>
      <c r="I340" s="69"/>
    </row>
    <row r="341" spans="1:244" x14ac:dyDescent="0.2">
      <c r="A341" s="53" t="s">
        <v>344</v>
      </c>
      <c r="B341" s="53" t="s">
        <v>344</v>
      </c>
      <c r="C341" s="54" t="s">
        <v>473</v>
      </c>
      <c r="D341" s="55">
        <v>0</v>
      </c>
      <c r="E341" s="55"/>
      <c r="F341" s="55">
        <f t="shared" ref="F341" si="43">SUM(D341:E341)</f>
        <v>0</v>
      </c>
      <c r="G341" s="55"/>
      <c r="H341" s="55">
        <v>72349748</v>
      </c>
      <c r="I341" s="41" t="s">
        <v>312</v>
      </c>
    </row>
    <row r="342" spans="1:244" s="47" customFormat="1" x14ac:dyDescent="0.2">
      <c r="A342" s="66"/>
      <c r="B342" s="66"/>
      <c r="C342" s="67" t="s">
        <v>51</v>
      </c>
      <c r="D342" s="68">
        <f>SUM(D341:D341)</f>
        <v>0</v>
      </c>
      <c r="E342" s="68">
        <f>SUM(E341:E341)</f>
        <v>0</v>
      </c>
      <c r="F342" s="68">
        <f>SUM(F341:F341)</f>
        <v>0</v>
      </c>
      <c r="G342" s="68">
        <f t="shared" ref="G342:H342" si="44">SUM(G341:G341)</f>
        <v>0</v>
      </c>
      <c r="H342" s="68">
        <f t="shared" si="44"/>
        <v>72349748</v>
      </c>
      <c r="I342" s="69"/>
    </row>
    <row r="343" spans="1:244" s="47" customFormat="1" x14ac:dyDescent="0.2">
      <c r="A343" s="52"/>
      <c r="B343" s="52"/>
      <c r="D343" s="69"/>
      <c r="E343" s="69"/>
      <c r="F343" s="69"/>
      <c r="G343" s="69"/>
      <c r="H343" s="69"/>
      <c r="I343" s="69"/>
    </row>
    <row r="344" spans="1:244" s="47" customFormat="1" x14ac:dyDescent="0.2">
      <c r="A344" s="52"/>
      <c r="B344" s="52"/>
      <c r="D344" s="69"/>
      <c r="E344" s="69"/>
      <c r="F344" s="69"/>
      <c r="G344" s="69"/>
      <c r="H344" s="69"/>
      <c r="I344" s="69"/>
    </row>
    <row r="345" spans="1:244" s="47" customFormat="1" ht="11.1" customHeight="1" x14ac:dyDescent="0.2">
      <c r="A345" s="52" t="s">
        <v>674</v>
      </c>
      <c r="B345" s="52"/>
      <c r="D345" s="69"/>
      <c r="E345" s="69"/>
      <c r="F345" s="69"/>
      <c r="G345" s="69"/>
      <c r="H345" s="69"/>
      <c r="I345" s="69"/>
    </row>
    <row r="346" spans="1:244" ht="12.4" customHeight="1" x14ac:dyDescent="0.2">
      <c r="A346" s="48" t="s">
        <v>226</v>
      </c>
      <c r="B346" s="48"/>
      <c r="C346" s="48"/>
      <c r="D346" s="48"/>
      <c r="E346" s="48"/>
      <c r="F346" s="48"/>
      <c r="G346" s="48"/>
      <c r="H346" s="48"/>
      <c r="I346" s="48"/>
      <c r="J346" s="48"/>
      <c r="K346" s="48"/>
      <c r="L346" s="48"/>
      <c r="M346" s="48"/>
      <c r="N346" s="48"/>
      <c r="O346" s="48"/>
      <c r="P346" s="48"/>
      <c r="Q346" s="48"/>
      <c r="R346" s="48"/>
      <c r="S346" s="48"/>
      <c r="T346" s="48"/>
      <c r="U346" s="48"/>
      <c r="V346" s="48"/>
      <c r="W346" s="48"/>
      <c r="X346" s="48"/>
      <c r="Y346" s="48"/>
      <c r="Z346" s="48"/>
      <c r="AA346" s="48"/>
      <c r="AB346" s="48"/>
      <c r="AC346" s="48"/>
      <c r="AD346" s="48"/>
      <c r="AE346" s="48"/>
      <c r="AF346" s="48"/>
      <c r="AG346" s="48"/>
      <c r="AH346" s="48"/>
      <c r="AI346" s="48"/>
      <c r="AJ346" s="48"/>
      <c r="AK346" s="48"/>
      <c r="AL346" s="48"/>
      <c r="AM346" s="48"/>
      <c r="AN346" s="48"/>
      <c r="AO346" s="48"/>
      <c r="AP346" s="48"/>
      <c r="AQ346" s="48"/>
      <c r="AR346" s="48"/>
      <c r="AS346" s="48"/>
      <c r="AT346" s="48"/>
      <c r="AU346" s="48"/>
      <c r="AV346" s="48"/>
      <c r="AW346" s="48"/>
      <c r="AX346" s="48"/>
      <c r="AY346" s="48"/>
      <c r="AZ346" s="48"/>
      <c r="BA346" s="48"/>
      <c r="BB346" s="48"/>
      <c r="BC346" s="48"/>
      <c r="BD346" s="48"/>
      <c r="BE346" s="48"/>
      <c r="BF346" s="48"/>
      <c r="BG346" s="48"/>
      <c r="BH346" s="48"/>
      <c r="BI346" s="48"/>
      <c r="BJ346" s="48"/>
      <c r="BK346" s="48"/>
      <c r="BL346" s="48"/>
      <c r="BM346" s="48"/>
      <c r="BN346" s="48"/>
      <c r="BO346" s="48"/>
      <c r="BP346" s="48"/>
      <c r="BQ346" s="48"/>
      <c r="BR346" s="48"/>
      <c r="BS346" s="48"/>
      <c r="BT346" s="48"/>
      <c r="BU346" s="48"/>
      <c r="BV346" s="48"/>
      <c r="BW346" s="48"/>
      <c r="BX346" s="48"/>
      <c r="BY346" s="48"/>
      <c r="BZ346" s="48"/>
      <c r="CA346" s="48"/>
      <c r="CB346" s="48"/>
      <c r="CC346" s="48"/>
      <c r="CD346" s="48"/>
      <c r="CE346" s="48"/>
      <c r="CF346" s="48"/>
      <c r="CG346" s="48"/>
      <c r="CH346" s="48"/>
      <c r="CI346" s="48"/>
      <c r="CJ346" s="48"/>
      <c r="CK346" s="48"/>
      <c r="CL346" s="48"/>
      <c r="CM346" s="48"/>
      <c r="CN346" s="48"/>
      <c r="CO346" s="48"/>
      <c r="CP346" s="48"/>
      <c r="CQ346" s="48"/>
      <c r="CR346" s="48"/>
      <c r="CS346" s="48"/>
      <c r="CT346" s="48"/>
      <c r="CU346" s="48"/>
      <c r="CV346" s="48"/>
      <c r="CW346" s="48"/>
      <c r="CX346" s="48"/>
      <c r="CY346" s="48"/>
      <c r="CZ346" s="48"/>
      <c r="DA346" s="48"/>
      <c r="DB346" s="48"/>
      <c r="DC346" s="48"/>
      <c r="DD346" s="48"/>
      <c r="DE346" s="48"/>
      <c r="DF346" s="48"/>
      <c r="DG346" s="48"/>
      <c r="DH346" s="48"/>
      <c r="DI346" s="48"/>
      <c r="DJ346" s="48"/>
      <c r="DK346" s="48"/>
      <c r="DL346" s="48"/>
      <c r="DM346" s="48"/>
      <c r="DN346" s="48"/>
      <c r="DO346" s="48"/>
      <c r="DP346" s="48"/>
      <c r="DQ346" s="48"/>
      <c r="DR346" s="48"/>
      <c r="DS346" s="48"/>
      <c r="DT346" s="48"/>
      <c r="DU346" s="48"/>
      <c r="DV346" s="48"/>
      <c r="DW346" s="48"/>
      <c r="DX346" s="48"/>
      <c r="DY346" s="48"/>
      <c r="DZ346" s="48"/>
      <c r="EA346" s="48"/>
      <c r="EB346" s="48"/>
      <c r="EC346" s="48"/>
      <c r="ED346" s="48"/>
      <c r="EE346" s="48"/>
      <c r="EF346" s="48"/>
      <c r="EG346" s="48"/>
      <c r="EH346" s="48"/>
      <c r="EI346" s="48"/>
      <c r="EJ346" s="48"/>
      <c r="EK346" s="48"/>
      <c r="EL346" s="48"/>
      <c r="EM346" s="48"/>
      <c r="EN346" s="48"/>
      <c r="EO346" s="48"/>
      <c r="EP346" s="48"/>
      <c r="EQ346" s="48"/>
      <c r="ER346" s="48"/>
      <c r="ES346" s="48"/>
      <c r="ET346" s="48"/>
      <c r="EU346" s="48"/>
      <c r="EV346" s="48"/>
      <c r="EW346" s="48"/>
      <c r="EX346" s="48"/>
      <c r="EY346" s="48"/>
      <c r="EZ346" s="48"/>
      <c r="FA346" s="48"/>
      <c r="FB346" s="48"/>
      <c r="FC346" s="48"/>
      <c r="FD346" s="48"/>
      <c r="FE346" s="48"/>
      <c r="FF346" s="48"/>
      <c r="FG346" s="48"/>
      <c r="FH346" s="48"/>
      <c r="FI346" s="48"/>
      <c r="FJ346" s="48"/>
      <c r="FK346" s="48"/>
      <c r="FL346" s="48"/>
      <c r="FM346" s="48"/>
      <c r="FN346" s="48"/>
      <c r="FO346" s="48"/>
      <c r="FP346" s="48"/>
      <c r="FQ346" s="48"/>
      <c r="FR346" s="48"/>
      <c r="FS346" s="48"/>
      <c r="FT346" s="48"/>
      <c r="FU346" s="48"/>
      <c r="FV346" s="48"/>
      <c r="FW346" s="48"/>
      <c r="FX346" s="48"/>
      <c r="FY346" s="48"/>
      <c r="FZ346" s="48"/>
      <c r="GA346" s="48"/>
      <c r="GB346" s="48"/>
      <c r="GC346" s="48"/>
      <c r="GD346" s="48"/>
      <c r="GE346" s="48"/>
      <c r="GF346" s="48"/>
      <c r="GG346" s="48"/>
      <c r="GH346" s="48"/>
      <c r="GI346" s="48"/>
      <c r="GJ346" s="48"/>
      <c r="GK346" s="48"/>
      <c r="GL346" s="48"/>
      <c r="GM346" s="48"/>
      <c r="GN346" s="48"/>
      <c r="GO346" s="48"/>
      <c r="GP346" s="48"/>
      <c r="GQ346" s="48"/>
      <c r="GR346" s="48"/>
      <c r="GS346" s="48"/>
      <c r="GT346" s="48"/>
      <c r="GU346" s="48"/>
      <c r="GV346" s="48"/>
      <c r="GW346" s="48"/>
      <c r="GX346" s="48"/>
      <c r="GY346" s="48"/>
      <c r="GZ346" s="48"/>
      <c r="HA346" s="48"/>
      <c r="HB346" s="48"/>
      <c r="HC346" s="48"/>
      <c r="HD346" s="48"/>
      <c r="HE346" s="48"/>
      <c r="HF346" s="48"/>
      <c r="HG346" s="48"/>
      <c r="HH346" s="48"/>
      <c r="HI346" s="48"/>
      <c r="HJ346" s="48"/>
      <c r="HK346" s="48"/>
      <c r="HL346" s="48"/>
      <c r="HM346" s="48"/>
      <c r="HN346" s="48"/>
      <c r="HO346" s="48"/>
      <c r="HP346" s="48"/>
      <c r="HQ346" s="48"/>
      <c r="HR346" s="48"/>
      <c r="HS346" s="48"/>
      <c r="HT346" s="48"/>
      <c r="HU346" s="48"/>
      <c r="HV346" s="48"/>
      <c r="HW346" s="48"/>
      <c r="HX346" s="48"/>
      <c r="HY346" s="48"/>
      <c r="HZ346" s="48"/>
      <c r="IA346" s="48"/>
      <c r="IB346" s="48"/>
      <c r="IC346" s="48"/>
      <c r="ID346" s="48"/>
      <c r="IE346" s="48"/>
      <c r="IF346" s="48"/>
      <c r="IG346" s="48"/>
      <c r="IH346" s="48"/>
      <c r="II346" s="48"/>
      <c r="IJ346" s="48"/>
    </row>
    <row r="347" spans="1:244" s="47" customFormat="1" x14ac:dyDescent="0.2">
      <c r="A347" s="52" t="s">
        <v>52</v>
      </c>
      <c r="B347" s="52"/>
      <c r="D347" s="69"/>
      <c r="E347" s="69"/>
      <c r="F347" s="69"/>
      <c r="G347" s="69"/>
      <c r="H347" s="69"/>
      <c r="I347" s="69"/>
    </row>
    <row r="348" spans="1:244" x14ac:dyDescent="0.2">
      <c r="A348" s="53" t="s">
        <v>216</v>
      </c>
      <c r="B348" s="53" t="s">
        <v>216</v>
      </c>
      <c r="C348" s="54" t="s">
        <v>670</v>
      </c>
      <c r="D348" s="55">
        <v>0</v>
      </c>
      <c r="E348" s="55"/>
      <c r="F348" s="55">
        <f t="shared" ref="F348" si="45">SUM(D348:E348)</f>
        <v>0</v>
      </c>
      <c r="G348" s="55">
        <v>0</v>
      </c>
      <c r="H348" s="55">
        <v>56970328</v>
      </c>
      <c r="I348" s="41" t="s">
        <v>312</v>
      </c>
    </row>
    <row r="349" spans="1:244" x14ac:dyDescent="0.2">
      <c r="A349" s="53" t="s">
        <v>316</v>
      </c>
      <c r="B349" s="53" t="s">
        <v>316</v>
      </c>
      <c r="C349" s="54" t="s">
        <v>504</v>
      </c>
      <c r="D349" s="55">
        <v>0</v>
      </c>
      <c r="E349" s="55"/>
      <c r="F349" s="55">
        <f>SUM(D349:E349)</f>
        <v>0</v>
      </c>
      <c r="G349" s="55">
        <v>0</v>
      </c>
      <c r="H349" s="55">
        <v>15381968</v>
      </c>
      <c r="I349" s="41" t="s">
        <v>312</v>
      </c>
    </row>
    <row r="350" spans="1:244" x14ac:dyDescent="0.2">
      <c r="A350" s="53" t="s">
        <v>434</v>
      </c>
      <c r="B350" s="53" t="s">
        <v>218</v>
      </c>
      <c r="C350" s="54" t="s">
        <v>498</v>
      </c>
      <c r="D350" s="55">
        <v>0</v>
      </c>
      <c r="E350" s="55"/>
      <c r="F350" s="55">
        <f t="shared" ref="F350:F354" si="46">SUM(D350:E350)</f>
        <v>0</v>
      </c>
      <c r="G350" s="55">
        <v>0</v>
      </c>
      <c r="H350" s="55">
        <v>10000</v>
      </c>
      <c r="I350" s="41" t="s">
        <v>312</v>
      </c>
    </row>
    <row r="351" spans="1:244" x14ac:dyDescent="0.2">
      <c r="A351" s="53" t="s">
        <v>434</v>
      </c>
      <c r="B351" s="53"/>
      <c r="C351" s="54" t="s">
        <v>497</v>
      </c>
      <c r="D351" s="55">
        <v>0</v>
      </c>
      <c r="E351" s="55"/>
      <c r="F351" s="55">
        <f t="shared" si="46"/>
        <v>0</v>
      </c>
      <c r="G351" s="55">
        <v>0</v>
      </c>
      <c r="H351" s="55">
        <v>1499219</v>
      </c>
      <c r="I351" s="41" t="s">
        <v>312</v>
      </c>
    </row>
    <row r="352" spans="1:244" x14ac:dyDescent="0.2">
      <c r="A352" s="53" t="s">
        <v>434</v>
      </c>
      <c r="B352" s="53"/>
      <c r="C352" s="54" t="s">
        <v>671</v>
      </c>
      <c r="D352" s="55">
        <v>0</v>
      </c>
      <c r="E352" s="55"/>
      <c r="F352" s="55">
        <f t="shared" si="46"/>
        <v>0</v>
      </c>
      <c r="G352" s="55">
        <v>0</v>
      </c>
      <c r="H352" s="55">
        <v>1489219</v>
      </c>
      <c r="I352" s="41" t="s">
        <v>312</v>
      </c>
    </row>
    <row r="353" spans="1:244" x14ac:dyDescent="0.2">
      <c r="A353" s="53" t="s">
        <v>434</v>
      </c>
      <c r="B353" s="53"/>
      <c r="C353" s="54" t="s">
        <v>672</v>
      </c>
      <c r="D353" s="55">
        <v>0</v>
      </c>
      <c r="E353" s="55"/>
      <c r="F353" s="55">
        <f t="shared" si="46"/>
        <v>0</v>
      </c>
      <c r="G353" s="55">
        <v>0</v>
      </c>
      <c r="H353" s="55">
        <v>610316</v>
      </c>
      <c r="I353" s="41" t="s">
        <v>312</v>
      </c>
    </row>
    <row r="354" spans="1:244" x14ac:dyDescent="0.2">
      <c r="A354" s="53" t="s">
        <v>315</v>
      </c>
      <c r="B354" s="53" t="s">
        <v>315</v>
      </c>
      <c r="C354" s="54" t="s">
        <v>89</v>
      </c>
      <c r="D354" s="55">
        <v>0</v>
      </c>
      <c r="E354" s="55"/>
      <c r="F354" s="55">
        <f t="shared" si="46"/>
        <v>0</v>
      </c>
      <c r="G354" s="55">
        <v>0</v>
      </c>
      <c r="H354" s="55">
        <v>971663</v>
      </c>
      <c r="I354" s="41" t="s">
        <v>312</v>
      </c>
    </row>
    <row r="355" spans="1:244" s="47" customFormat="1" x14ac:dyDescent="0.2">
      <c r="A355" s="66"/>
      <c r="B355" s="66"/>
      <c r="C355" s="67" t="s">
        <v>53</v>
      </c>
      <c r="D355" s="68">
        <f>SUM(D348:D354)</f>
        <v>0</v>
      </c>
      <c r="E355" s="68">
        <f>SUM(E348:E354)</f>
        <v>0</v>
      </c>
      <c r="F355" s="68">
        <f>SUM(F348:F354)</f>
        <v>0</v>
      </c>
      <c r="G355" s="68">
        <f>SUM(G348:G354)</f>
        <v>0</v>
      </c>
      <c r="H355" s="68">
        <f>SUM(H348:H354)</f>
        <v>76932713</v>
      </c>
      <c r="I355" s="69"/>
    </row>
    <row r="356" spans="1:244" s="47" customFormat="1" ht="11.1" customHeight="1" x14ac:dyDescent="0.2">
      <c r="A356" s="52"/>
      <c r="B356" s="52"/>
      <c r="D356" s="69"/>
      <c r="E356" s="69"/>
      <c r="F356" s="69"/>
      <c r="G356" s="69"/>
      <c r="H356" s="69"/>
      <c r="I356" s="69"/>
    </row>
    <row r="357" spans="1:244" s="47" customFormat="1" ht="11.1" customHeight="1" x14ac:dyDescent="0.2">
      <c r="A357" s="52"/>
      <c r="B357" s="52"/>
      <c r="D357" s="69"/>
      <c r="E357" s="69"/>
      <c r="F357" s="69"/>
      <c r="G357" s="69"/>
      <c r="H357" s="69"/>
      <c r="I357" s="69"/>
    </row>
    <row r="358" spans="1:244" s="47" customFormat="1" x14ac:dyDescent="0.2">
      <c r="A358" s="48" t="s">
        <v>474</v>
      </c>
      <c r="B358" s="52"/>
      <c r="D358" s="69"/>
      <c r="E358" s="69"/>
      <c r="F358" s="69"/>
      <c r="G358" s="69"/>
      <c r="H358" s="69"/>
      <c r="I358" s="69"/>
    </row>
    <row r="359" spans="1:244" ht="12.4" customHeight="1" x14ac:dyDescent="0.2">
      <c r="A359" s="48" t="s">
        <v>226</v>
      </c>
      <c r="B359" s="48"/>
      <c r="C359" s="48"/>
      <c r="D359" s="48"/>
      <c r="E359" s="48"/>
      <c r="F359" s="48"/>
      <c r="G359" s="48"/>
      <c r="H359" s="48"/>
      <c r="I359" s="48"/>
      <c r="J359" s="48"/>
      <c r="K359" s="48"/>
      <c r="L359" s="48"/>
      <c r="M359" s="48"/>
      <c r="N359" s="48"/>
      <c r="O359" s="48"/>
      <c r="P359" s="48"/>
      <c r="Q359" s="48"/>
      <c r="R359" s="48"/>
      <c r="S359" s="48"/>
      <c r="T359" s="48"/>
      <c r="U359" s="48"/>
      <c r="V359" s="48"/>
      <c r="W359" s="48"/>
      <c r="X359" s="48"/>
      <c r="Y359" s="48"/>
      <c r="Z359" s="48"/>
      <c r="AA359" s="48"/>
      <c r="AB359" s="48"/>
      <c r="AC359" s="48"/>
      <c r="AD359" s="48"/>
      <c r="AE359" s="48"/>
      <c r="AF359" s="48"/>
      <c r="AG359" s="48"/>
      <c r="AH359" s="48"/>
      <c r="AI359" s="48"/>
      <c r="AJ359" s="48"/>
      <c r="AK359" s="48"/>
      <c r="AL359" s="48"/>
      <c r="AM359" s="48"/>
      <c r="AN359" s="48"/>
      <c r="AO359" s="48"/>
      <c r="AP359" s="48"/>
      <c r="AQ359" s="48"/>
      <c r="AR359" s="48"/>
      <c r="AS359" s="48"/>
      <c r="AT359" s="48"/>
      <c r="AU359" s="48"/>
      <c r="AV359" s="48"/>
      <c r="AW359" s="48"/>
      <c r="AX359" s="48"/>
      <c r="AY359" s="48"/>
      <c r="AZ359" s="48"/>
      <c r="BA359" s="48"/>
      <c r="BB359" s="48"/>
      <c r="BC359" s="48"/>
      <c r="BD359" s="48"/>
      <c r="BE359" s="48"/>
      <c r="BF359" s="48"/>
      <c r="BG359" s="48"/>
      <c r="BH359" s="48"/>
      <c r="BI359" s="48"/>
      <c r="BJ359" s="48"/>
      <c r="BK359" s="48"/>
      <c r="BL359" s="48"/>
      <c r="BM359" s="48"/>
      <c r="BN359" s="48"/>
      <c r="BO359" s="48"/>
      <c r="BP359" s="48"/>
      <c r="BQ359" s="48"/>
      <c r="BR359" s="48"/>
      <c r="BS359" s="48"/>
      <c r="BT359" s="48"/>
      <c r="BU359" s="48"/>
      <c r="BV359" s="48"/>
      <c r="BW359" s="48"/>
      <c r="BX359" s="48"/>
      <c r="BY359" s="48"/>
      <c r="BZ359" s="48"/>
      <c r="CA359" s="48"/>
      <c r="CB359" s="48"/>
      <c r="CC359" s="48"/>
      <c r="CD359" s="48"/>
      <c r="CE359" s="48"/>
      <c r="CF359" s="48"/>
      <c r="CG359" s="48"/>
      <c r="CH359" s="48"/>
      <c r="CI359" s="48"/>
      <c r="CJ359" s="48"/>
      <c r="CK359" s="48"/>
      <c r="CL359" s="48"/>
      <c r="CM359" s="48"/>
      <c r="CN359" s="48"/>
      <c r="CO359" s="48"/>
      <c r="CP359" s="48"/>
      <c r="CQ359" s="48"/>
      <c r="CR359" s="48"/>
      <c r="CS359" s="48"/>
      <c r="CT359" s="48"/>
      <c r="CU359" s="48"/>
      <c r="CV359" s="48"/>
      <c r="CW359" s="48"/>
      <c r="CX359" s="48"/>
      <c r="CY359" s="48"/>
      <c r="CZ359" s="48"/>
      <c r="DA359" s="48"/>
      <c r="DB359" s="48"/>
      <c r="DC359" s="48"/>
      <c r="DD359" s="48"/>
      <c r="DE359" s="48"/>
      <c r="DF359" s="48"/>
      <c r="DG359" s="48"/>
      <c r="DH359" s="48"/>
      <c r="DI359" s="48"/>
      <c r="DJ359" s="48"/>
      <c r="DK359" s="48"/>
      <c r="DL359" s="48"/>
      <c r="DM359" s="48"/>
      <c r="DN359" s="48"/>
      <c r="DO359" s="48"/>
      <c r="DP359" s="48"/>
      <c r="DQ359" s="48"/>
      <c r="DR359" s="48"/>
      <c r="DS359" s="48"/>
      <c r="DT359" s="48"/>
      <c r="DU359" s="48"/>
      <c r="DV359" s="48"/>
      <c r="DW359" s="48"/>
      <c r="DX359" s="48"/>
      <c r="DY359" s="48"/>
      <c r="DZ359" s="48"/>
      <c r="EA359" s="48"/>
      <c r="EB359" s="48"/>
      <c r="EC359" s="48"/>
      <c r="ED359" s="48"/>
      <c r="EE359" s="48"/>
      <c r="EF359" s="48"/>
      <c r="EG359" s="48"/>
      <c r="EH359" s="48"/>
      <c r="EI359" s="48"/>
      <c r="EJ359" s="48"/>
      <c r="EK359" s="48"/>
      <c r="EL359" s="48"/>
      <c r="EM359" s="48"/>
      <c r="EN359" s="48"/>
      <c r="EO359" s="48"/>
      <c r="EP359" s="48"/>
      <c r="EQ359" s="48"/>
      <c r="ER359" s="48"/>
      <c r="ES359" s="48"/>
      <c r="ET359" s="48"/>
      <c r="EU359" s="48"/>
      <c r="EV359" s="48"/>
      <c r="EW359" s="48"/>
      <c r="EX359" s="48"/>
      <c r="EY359" s="48"/>
      <c r="EZ359" s="48"/>
      <c r="FA359" s="48"/>
      <c r="FB359" s="48"/>
      <c r="FC359" s="48"/>
      <c r="FD359" s="48"/>
      <c r="FE359" s="48"/>
      <c r="FF359" s="48"/>
      <c r="FG359" s="48"/>
      <c r="FH359" s="48"/>
      <c r="FI359" s="48"/>
      <c r="FJ359" s="48"/>
      <c r="FK359" s="48"/>
      <c r="FL359" s="48"/>
      <c r="FM359" s="48"/>
      <c r="FN359" s="48"/>
      <c r="FO359" s="48"/>
      <c r="FP359" s="48"/>
      <c r="FQ359" s="48"/>
      <c r="FR359" s="48"/>
      <c r="FS359" s="48"/>
      <c r="FT359" s="48"/>
      <c r="FU359" s="48"/>
      <c r="FV359" s="48"/>
      <c r="FW359" s="48"/>
      <c r="FX359" s="48"/>
      <c r="FY359" s="48"/>
      <c r="FZ359" s="48"/>
      <c r="GA359" s="48"/>
      <c r="GB359" s="48"/>
      <c r="GC359" s="48"/>
      <c r="GD359" s="48"/>
      <c r="GE359" s="48"/>
      <c r="GF359" s="48"/>
      <c r="GG359" s="48"/>
      <c r="GH359" s="48"/>
      <c r="GI359" s="48"/>
      <c r="GJ359" s="48"/>
      <c r="GK359" s="48"/>
      <c r="GL359" s="48"/>
      <c r="GM359" s="48"/>
      <c r="GN359" s="48"/>
      <c r="GO359" s="48"/>
      <c r="GP359" s="48"/>
      <c r="GQ359" s="48"/>
      <c r="GR359" s="48"/>
      <c r="GS359" s="48"/>
      <c r="GT359" s="48"/>
      <c r="GU359" s="48"/>
      <c r="GV359" s="48"/>
      <c r="GW359" s="48"/>
      <c r="GX359" s="48"/>
      <c r="GY359" s="48"/>
      <c r="GZ359" s="48"/>
      <c r="HA359" s="48"/>
      <c r="HB359" s="48"/>
      <c r="HC359" s="48"/>
      <c r="HD359" s="48"/>
      <c r="HE359" s="48"/>
      <c r="HF359" s="48"/>
      <c r="HG359" s="48"/>
      <c r="HH359" s="48"/>
      <c r="HI359" s="48"/>
      <c r="HJ359" s="48"/>
      <c r="HK359" s="48"/>
      <c r="HL359" s="48"/>
      <c r="HM359" s="48"/>
      <c r="HN359" s="48"/>
      <c r="HO359" s="48"/>
      <c r="HP359" s="48"/>
      <c r="HQ359" s="48"/>
      <c r="HR359" s="48"/>
      <c r="HS359" s="48"/>
      <c r="HT359" s="48"/>
      <c r="HU359" s="48"/>
      <c r="HV359" s="48"/>
      <c r="HW359" s="48"/>
      <c r="HX359" s="48"/>
      <c r="HY359" s="48"/>
      <c r="HZ359" s="48"/>
      <c r="IA359" s="48"/>
      <c r="IB359" s="48"/>
      <c r="IC359" s="48"/>
      <c r="ID359" s="48"/>
      <c r="IE359" s="48"/>
      <c r="IF359" s="48"/>
      <c r="IG359" s="48"/>
      <c r="IH359" s="48"/>
      <c r="II359" s="48"/>
      <c r="IJ359" s="48"/>
    </row>
    <row r="360" spans="1:244" s="47" customFormat="1" x14ac:dyDescent="0.2">
      <c r="A360" s="52" t="s">
        <v>52</v>
      </c>
      <c r="B360" s="52"/>
      <c r="D360" s="69"/>
      <c r="E360" s="69"/>
      <c r="F360" s="69"/>
      <c r="G360" s="69"/>
      <c r="H360" s="69"/>
      <c r="I360" s="69"/>
    </row>
    <row r="361" spans="1:244" x14ac:dyDescent="0.2">
      <c r="A361" s="53" t="s">
        <v>216</v>
      </c>
      <c r="B361" s="53" t="s">
        <v>216</v>
      </c>
      <c r="C361" s="54" t="s">
        <v>20</v>
      </c>
      <c r="D361" s="55">
        <v>11652000</v>
      </c>
      <c r="E361" s="55"/>
      <c r="F361" s="55">
        <f t="shared" ref="F361:F367" si="47">SUM(D361:E361)</f>
        <v>11652000</v>
      </c>
      <c r="G361" s="55">
        <v>11652214</v>
      </c>
      <c r="H361" s="55">
        <v>0</v>
      </c>
      <c r="I361" s="41" t="s">
        <v>312</v>
      </c>
    </row>
    <row r="362" spans="1:244" x14ac:dyDescent="0.2">
      <c r="A362" s="53" t="s">
        <v>216</v>
      </c>
      <c r="B362" s="53"/>
      <c r="C362" s="54" t="s">
        <v>517</v>
      </c>
      <c r="D362" s="55">
        <v>10318000</v>
      </c>
      <c r="E362" s="55"/>
      <c r="F362" s="55">
        <f t="shared" si="47"/>
        <v>10318000</v>
      </c>
      <c r="G362" s="55">
        <v>10260275</v>
      </c>
      <c r="H362" s="55">
        <v>0</v>
      </c>
      <c r="I362" s="41" t="s">
        <v>312</v>
      </c>
    </row>
    <row r="363" spans="1:244" x14ac:dyDescent="0.2">
      <c r="A363" s="53" t="s">
        <v>316</v>
      </c>
      <c r="B363" s="53" t="s">
        <v>316</v>
      </c>
      <c r="C363" s="54" t="s">
        <v>504</v>
      </c>
      <c r="D363" s="55">
        <v>3187000</v>
      </c>
      <c r="E363" s="55"/>
      <c r="F363" s="55">
        <f t="shared" si="47"/>
        <v>3187000</v>
      </c>
      <c r="G363" s="55">
        <v>3186598</v>
      </c>
      <c r="H363" s="55">
        <v>0</v>
      </c>
      <c r="I363" s="41" t="s">
        <v>312</v>
      </c>
    </row>
    <row r="364" spans="1:244" x14ac:dyDescent="0.2">
      <c r="A364" s="53" t="s">
        <v>316</v>
      </c>
      <c r="B364" s="53"/>
      <c r="C364" s="54" t="s">
        <v>518</v>
      </c>
      <c r="D364" s="55">
        <v>2745000</v>
      </c>
      <c r="E364" s="55"/>
      <c r="F364" s="55">
        <f t="shared" si="47"/>
        <v>2745000</v>
      </c>
      <c r="G364" s="55">
        <v>2702774</v>
      </c>
      <c r="H364" s="55">
        <v>0</v>
      </c>
      <c r="I364" s="41" t="s">
        <v>312</v>
      </c>
    </row>
    <row r="365" spans="1:244" x14ac:dyDescent="0.2">
      <c r="A365" s="53" t="s">
        <v>434</v>
      </c>
      <c r="B365" s="53" t="s">
        <v>218</v>
      </c>
      <c r="C365" s="54" t="s">
        <v>436</v>
      </c>
      <c r="D365" s="55">
        <v>8000</v>
      </c>
      <c r="E365" s="55"/>
      <c r="F365" s="55">
        <f t="shared" si="47"/>
        <v>8000</v>
      </c>
      <c r="G365" s="55">
        <v>295252</v>
      </c>
      <c r="H365" s="55">
        <v>0</v>
      </c>
      <c r="I365" s="41" t="s">
        <v>312</v>
      </c>
    </row>
    <row r="366" spans="1:244" x14ac:dyDescent="0.2">
      <c r="A366" s="53" t="s">
        <v>315</v>
      </c>
      <c r="B366" s="53" t="s">
        <v>315</v>
      </c>
      <c r="C366" s="54" t="s">
        <v>89</v>
      </c>
      <c r="D366" s="55">
        <v>2000</v>
      </c>
      <c r="E366" s="55"/>
      <c r="F366" s="55">
        <f t="shared" si="47"/>
        <v>2000</v>
      </c>
      <c r="G366" s="55">
        <v>79718</v>
      </c>
      <c r="H366" s="55">
        <v>0</v>
      </c>
      <c r="I366" s="41" t="s">
        <v>312</v>
      </c>
    </row>
    <row r="367" spans="1:244" x14ac:dyDescent="0.2">
      <c r="A367" s="53" t="s">
        <v>615</v>
      </c>
      <c r="B367" s="53"/>
      <c r="C367" s="54" t="s">
        <v>616</v>
      </c>
      <c r="D367" s="55">
        <v>0</v>
      </c>
      <c r="E367" s="55">
        <v>5554</v>
      </c>
      <c r="F367" s="55">
        <f t="shared" si="47"/>
        <v>5554</v>
      </c>
      <c r="G367" s="55">
        <v>5554</v>
      </c>
      <c r="H367" s="55">
        <v>0</v>
      </c>
      <c r="I367" s="41" t="s">
        <v>312</v>
      </c>
    </row>
    <row r="368" spans="1:244" s="47" customFormat="1" x14ac:dyDescent="0.2">
      <c r="A368" s="66"/>
      <c r="B368" s="66"/>
      <c r="C368" s="67" t="s">
        <v>53</v>
      </c>
      <c r="D368" s="68">
        <f>SUM(D361:D367)</f>
        <v>27912000</v>
      </c>
      <c r="E368" s="68">
        <f t="shared" ref="E368:H368" si="48">SUM(E361:E367)</f>
        <v>5554</v>
      </c>
      <c r="F368" s="68">
        <f t="shared" si="48"/>
        <v>27917554</v>
      </c>
      <c r="G368" s="68">
        <f t="shared" si="48"/>
        <v>28182385</v>
      </c>
      <c r="H368" s="68">
        <f t="shared" si="48"/>
        <v>0</v>
      </c>
      <c r="I368" s="69"/>
    </row>
    <row r="369" spans="1:244" s="47" customFormat="1" x14ac:dyDescent="0.2">
      <c r="A369" s="52"/>
      <c r="B369" s="52"/>
      <c r="D369" s="69"/>
      <c r="E369" s="69"/>
      <c r="F369" s="69"/>
      <c r="G369" s="69"/>
      <c r="H369" s="69"/>
      <c r="I369" s="69"/>
    </row>
    <row r="370" spans="1:244" s="47" customFormat="1" x14ac:dyDescent="0.2">
      <c r="A370" s="52"/>
      <c r="B370" s="52"/>
      <c r="D370" s="69"/>
      <c r="E370" s="69"/>
      <c r="F370" s="69"/>
      <c r="G370" s="69"/>
      <c r="H370" s="69"/>
      <c r="I370" s="69"/>
    </row>
    <row r="371" spans="1:244" s="47" customFormat="1" x14ac:dyDescent="0.2">
      <c r="A371" s="48" t="s">
        <v>472</v>
      </c>
      <c r="B371" s="52"/>
      <c r="D371" s="69"/>
      <c r="E371" s="69"/>
      <c r="F371" s="69"/>
      <c r="G371" s="69"/>
      <c r="H371" s="69"/>
      <c r="I371" s="69"/>
    </row>
    <row r="372" spans="1:244" ht="12.4" customHeight="1" x14ac:dyDescent="0.2">
      <c r="A372" s="48" t="s">
        <v>226</v>
      </c>
      <c r="B372" s="48"/>
      <c r="C372" s="48"/>
      <c r="D372" s="48"/>
      <c r="E372" s="48"/>
      <c r="F372" s="48"/>
      <c r="G372" s="48"/>
      <c r="H372" s="48"/>
      <c r="I372" s="48"/>
      <c r="J372" s="48"/>
      <c r="K372" s="48"/>
      <c r="L372" s="48"/>
      <c r="M372" s="48"/>
      <c r="N372" s="48"/>
      <c r="O372" s="48"/>
      <c r="P372" s="48"/>
      <c r="Q372" s="48"/>
      <c r="R372" s="48"/>
      <c r="S372" s="48"/>
      <c r="T372" s="48"/>
      <c r="U372" s="48"/>
      <c r="V372" s="48"/>
      <c r="W372" s="48"/>
      <c r="X372" s="48"/>
      <c r="Y372" s="48"/>
      <c r="Z372" s="48"/>
      <c r="AA372" s="48"/>
      <c r="AB372" s="48"/>
      <c r="AC372" s="48"/>
      <c r="AD372" s="48"/>
      <c r="AE372" s="48"/>
      <c r="AF372" s="48"/>
      <c r="AG372" s="48"/>
      <c r="AH372" s="48"/>
      <c r="AI372" s="48"/>
      <c r="AJ372" s="48"/>
      <c r="AK372" s="48"/>
      <c r="AL372" s="48"/>
      <c r="AM372" s="48"/>
      <c r="AN372" s="48"/>
      <c r="AO372" s="48"/>
      <c r="AP372" s="48"/>
      <c r="AQ372" s="48"/>
      <c r="AR372" s="48"/>
      <c r="AS372" s="48"/>
      <c r="AT372" s="48"/>
      <c r="AU372" s="48"/>
      <c r="AV372" s="48"/>
      <c r="AW372" s="48"/>
      <c r="AX372" s="48"/>
      <c r="AY372" s="48"/>
      <c r="AZ372" s="48"/>
      <c r="BA372" s="48"/>
      <c r="BB372" s="48"/>
      <c r="BC372" s="48"/>
      <c r="BD372" s="48"/>
      <c r="BE372" s="48"/>
      <c r="BF372" s="48"/>
      <c r="BG372" s="48"/>
      <c r="BH372" s="48"/>
      <c r="BI372" s="48"/>
      <c r="BJ372" s="48"/>
      <c r="BK372" s="48"/>
      <c r="BL372" s="48"/>
      <c r="BM372" s="48"/>
      <c r="BN372" s="48"/>
      <c r="BO372" s="48"/>
      <c r="BP372" s="48"/>
      <c r="BQ372" s="48"/>
      <c r="BR372" s="48"/>
      <c r="BS372" s="48"/>
      <c r="BT372" s="48"/>
      <c r="BU372" s="48"/>
      <c r="BV372" s="48"/>
      <c r="BW372" s="48"/>
      <c r="BX372" s="48"/>
      <c r="BY372" s="48"/>
      <c r="BZ372" s="48"/>
      <c r="CA372" s="48"/>
      <c r="CB372" s="48"/>
      <c r="CC372" s="48"/>
      <c r="CD372" s="48"/>
      <c r="CE372" s="48"/>
      <c r="CF372" s="48"/>
      <c r="CG372" s="48"/>
      <c r="CH372" s="48"/>
      <c r="CI372" s="48"/>
      <c r="CJ372" s="48"/>
      <c r="CK372" s="48"/>
      <c r="CL372" s="48"/>
      <c r="CM372" s="48"/>
      <c r="CN372" s="48"/>
      <c r="CO372" s="48"/>
      <c r="CP372" s="48"/>
      <c r="CQ372" s="48"/>
      <c r="CR372" s="48"/>
      <c r="CS372" s="48"/>
      <c r="CT372" s="48"/>
      <c r="CU372" s="48"/>
      <c r="CV372" s="48"/>
      <c r="CW372" s="48"/>
      <c r="CX372" s="48"/>
      <c r="CY372" s="48"/>
      <c r="CZ372" s="48"/>
      <c r="DA372" s="48"/>
      <c r="DB372" s="48"/>
      <c r="DC372" s="48"/>
      <c r="DD372" s="48"/>
      <c r="DE372" s="48"/>
      <c r="DF372" s="48"/>
      <c r="DG372" s="48"/>
      <c r="DH372" s="48"/>
      <c r="DI372" s="48"/>
      <c r="DJ372" s="48"/>
      <c r="DK372" s="48"/>
      <c r="DL372" s="48"/>
      <c r="DM372" s="48"/>
      <c r="DN372" s="48"/>
      <c r="DO372" s="48"/>
      <c r="DP372" s="48"/>
      <c r="DQ372" s="48"/>
      <c r="DR372" s="48"/>
      <c r="DS372" s="48"/>
      <c r="DT372" s="48"/>
      <c r="DU372" s="48"/>
      <c r="DV372" s="48"/>
      <c r="DW372" s="48"/>
      <c r="DX372" s="48"/>
      <c r="DY372" s="48"/>
      <c r="DZ372" s="48"/>
      <c r="EA372" s="48"/>
      <c r="EB372" s="48"/>
      <c r="EC372" s="48"/>
      <c r="ED372" s="48"/>
      <c r="EE372" s="48"/>
      <c r="EF372" s="48"/>
      <c r="EG372" s="48"/>
      <c r="EH372" s="48"/>
      <c r="EI372" s="48"/>
      <c r="EJ372" s="48"/>
      <c r="EK372" s="48"/>
      <c r="EL372" s="48"/>
      <c r="EM372" s="48"/>
      <c r="EN372" s="48"/>
      <c r="EO372" s="48"/>
      <c r="EP372" s="48"/>
      <c r="EQ372" s="48"/>
      <c r="ER372" s="48"/>
      <c r="ES372" s="48"/>
      <c r="ET372" s="48"/>
      <c r="EU372" s="48"/>
      <c r="EV372" s="48"/>
      <c r="EW372" s="48"/>
      <c r="EX372" s="48"/>
      <c r="EY372" s="48"/>
      <c r="EZ372" s="48"/>
      <c r="FA372" s="48"/>
      <c r="FB372" s="48"/>
      <c r="FC372" s="48"/>
      <c r="FD372" s="48"/>
      <c r="FE372" s="48"/>
      <c r="FF372" s="48"/>
      <c r="FG372" s="48"/>
      <c r="FH372" s="48"/>
      <c r="FI372" s="48"/>
      <c r="FJ372" s="48"/>
      <c r="FK372" s="48"/>
      <c r="FL372" s="48"/>
      <c r="FM372" s="48"/>
      <c r="FN372" s="48"/>
      <c r="FO372" s="48"/>
      <c r="FP372" s="48"/>
      <c r="FQ372" s="48"/>
      <c r="FR372" s="48"/>
      <c r="FS372" s="48"/>
      <c r="FT372" s="48"/>
      <c r="FU372" s="48"/>
      <c r="FV372" s="48"/>
      <c r="FW372" s="48"/>
      <c r="FX372" s="48"/>
      <c r="FY372" s="48"/>
      <c r="FZ372" s="48"/>
      <c r="GA372" s="48"/>
      <c r="GB372" s="48"/>
      <c r="GC372" s="48"/>
      <c r="GD372" s="48"/>
      <c r="GE372" s="48"/>
      <c r="GF372" s="48"/>
      <c r="GG372" s="48"/>
      <c r="GH372" s="48"/>
      <c r="GI372" s="48"/>
      <c r="GJ372" s="48"/>
      <c r="GK372" s="48"/>
      <c r="GL372" s="48"/>
      <c r="GM372" s="48"/>
      <c r="GN372" s="48"/>
      <c r="GO372" s="48"/>
      <c r="GP372" s="48"/>
      <c r="GQ372" s="48"/>
      <c r="GR372" s="48"/>
      <c r="GS372" s="48"/>
      <c r="GT372" s="48"/>
      <c r="GU372" s="48"/>
      <c r="GV372" s="48"/>
      <c r="GW372" s="48"/>
      <c r="GX372" s="48"/>
      <c r="GY372" s="48"/>
      <c r="GZ372" s="48"/>
      <c r="HA372" s="48"/>
      <c r="HB372" s="48"/>
      <c r="HC372" s="48"/>
      <c r="HD372" s="48"/>
      <c r="HE372" s="48"/>
      <c r="HF372" s="48"/>
      <c r="HG372" s="48"/>
      <c r="HH372" s="48"/>
      <c r="HI372" s="48"/>
      <c r="HJ372" s="48"/>
      <c r="HK372" s="48"/>
      <c r="HL372" s="48"/>
      <c r="HM372" s="48"/>
      <c r="HN372" s="48"/>
      <c r="HO372" s="48"/>
      <c r="HP372" s="48"/>
      <c r="HQ372" s="48"/>
      <c r="HR372" s="48"/>
      <c r="HS372" s="48"/>
      <c r="HT372" s="48"/>
      <c r="HU372" s="48"/>
      <c r="HV372" s="48"/>
      <c r="HW372" s="48"/>
      <c r="HX372" s="48"/>
      <c r="HY372" s="48"/>
      <c r="HZ372" s="48"/>
      <c r="IA372" s="48"/>
      <c r="IB372" s="48"/>
      <c r="IC372" s="48"/>
      <c r="ID372" s="48"/>
      <c r="IE372" s="48"/>
      <c r="IF372" s="48"/>
      <c r="IG372" s="48"/>
      <c r="IH372" s="48"/>
      <c r="II372" s="48"/>
      <c r="IJ372" s="48"/>
    </row>
    <row r="373" spans="1:244" s="47" customFormat="1" x14ac:dyDescent="0.2">
      <c r="A373" s="52" t="s">
        <v>52</v>
      </c>
      <c r="B373" s="52"/>
      <c r="D373" s="69"/>
      <c r="E373" s="69"/>
      <c r="F373" s="69"/>
      <c r="G373" s="69"/>
      <c r="H373" s="69"/>
      <c r="I373" s="69"/>
    </row>
    <row r="374" spans="1:244" x14ac:dyDescent="0.2">
      <c r="A374" s="53" t="s">
        <v>218</v>
      </c>
      <c r="B374" s="53" t="s">
        <v>218</v>
      </c>
      <c r="C374" s="54" t="s">
        <v>497</v>
      </c>
      <c r="D374" s="55">
        <v>492000</v>
      </c>
      <c r="E374" s="55"/>
      <c r="F374" s="55">
        <f t="shared" ref="F374:F381" si="49">SUM(D374:E374)</f>
        <v>492000</v>
      </c>
      <c r="G374" s="55">
        <v>492126</v>
      </c>
      <c r="H374" s="55">
        <v>0</v>
      </c>
      <c r="I374" s="41" t="s">
        <v>312</v>
      </c>
    </row>
    <row r="375" spans="1:244" x14ac:dyDescent="0.2">
      <c r="A375" s="53" t="s">
        <v>218</v>
      </c>
      <c r="B375" s="53"/>
      <c r="C375" s="54" t="s">
        <v>498</v>
      </c>
      <c r="D375" s="55">
        <v>10000</v>
      </c>
      <c r="E375" s="55"/>
      <c r="F375" s="55">
        <f t="shared" si="49"/>
        <v>10000</v>
      </c>
      <c r="G375" s="55">
        <v>10000</v>
      </c>
      <c r="H375" s="55">
        <v>0</v>
      </c>
      <c r="I375" s="41" t="s">
        <v>312</v>
      </c>
    </row>
    <row r="376" spans="1:244" x14ac:dyDescent="0.2">
      <c r="A376" s="53" t="s">
        <v>315</v>
      </c>
      <c r="B376" s="53" t="s">
        <v>315</v>
      </c>
      <c r="C376" s="54" t="s">
        <v>89</v>
      </c>
      <c r="D376" s="55">
        <v>133000</v>
      </c>
      <c r="E376" s="55"/>
      <c r="F376" s="55">
        <f t="shared" si="49"/>
        <v>133000</v>
      </c>
      <c r="G376" s="55">
        <v>132874</v>
      </c>
      <c r="H376" s="55">
        <v>0</v>
      </c>
      <c r="I376" s="41" t="s">
        <v>312</v>
      </c>
    </row>
    <row r="377" spans="1:244" x14ac:dyDescent="0.2">
      <c r="A377" s="53" t="s">
        <v>499</v>
      </c>
      <c r="B377" s="53" t="s">
        <v>216</v>
      </c>
      <c r="C377" s="54" t="s">
        <v>500</v>
      </c>
      <c r="D377" s="55">
        <v>883000</v>
      </c>
      <c r="E377" s="55"/>
      <c r="F377" s="55">
        <f t="shared" si="49"/>
        <v>883000</v>
      </c>
      <c r="G377" s="55">
        <v>883000</v>
      </c>
      <c r="H377" s="55">
        <v>0</v>
      </c>
      <c r="I377" s="41" t="s">
        <v>312</v>
      </c>
    </row>
    <row r="378" spans="1:244" x14ac:dyDescent="0.2">
      <c r="A378" s="53" t="s">
        <v>499</v>
      </c>
      <c r="B378" s="53"/>
      <c r="C378" s="54" t="s">
        <v>523</v>
      </c>
      <c r="D378" s="55">
        <v>7230000</v>
      </c>
      <c r="E378" s="55"/>
      <c r="F378" s="55">
        <f t="shared" si="49"/>
        <v>7230000</v>
      </c>
      <c r="G378" s="55">
        <v>7430602</v>
      </c>
      <c r="H378" s="55">
        <v>0</v>
      </c>
      <c r="I378" s="41" t="s">
        <v>312</v>
      </c>
    </row>
    <row r="379" spans="1:244" x14ac:dyDescent="0.2">
      <c r="A379" s="53" t="s">
        <v>499</v>
      </c>
      <c r="B379" s="53"/>
      <c r="C379" s="54" t="s">
        <v>501</v>
      </c>
      <c r="D379" s="55">
        <v>17671000</v>
      </c>
      <c r="E379" s="55"/>
      <c r="F379" s="55">
        <f t="shared" si="49"/>
        <v>17671000</v>
      </c>
      <c r="G379" s="55">
        <v>17671000</v>
      </c>
      <c r="H379" s="55">
        <v>0</v>
      </c>
      <c r="I379" s="41" t="s">
        <v>312</v>
      </c>
    </row>
    <row r="380" spans="1:244" x14ac:dyDescent="0.2">
      <c r="A380" s="53" t="s">
        <v>499</v>
      </c>
      <c r="B380" s="53"/>
      <c r="C380" s="54" t="s">
        <v>502</v>
      </c>
      <c r="D380" s="55">
        <v>426000</v>
      </c>
      <c r="E380" s="55"/>
      <c r="F380" s="55">
        <f t="shared" si="49"/>
        <v>426000</v>
      </c>
      <c r="G380" s="55">
        <v>283464</v>
      </c>
      <c r="H380" s="55">
        <v>0</v>
      </c>
      <c r="I380" s="41" t="s">
        <v>312</v>
      </c>
    </row>
    <row r="381" spans="1:244" x14ac:dyDescent="0.2">
      <c r="A381" s="53" t="s">
        <v>503</v>
      </c>
      <c r="B381" s="53" t="s">
        <v>316</v>
      </c>
      <c r="C381" s="54" t="s">
        <v>504</v>
      </c>
      <c r="D381" s="55">
        <v>6962000</v>
      </c>
      <c r="E381" s="55"/>
      <c r="F381" s="55">
        <f t="shared" si="49"/>
        <v>6962000</v>
      </c>
      <c r="G381" s="55">
        <v>7038377</v>
      </c>
      <c r="H381" s="55">
        <v>0</v>
      </c>
      <c r="I381" s="41" t="s">
        <v>312</v>
      </c>
    </row>
    <row r="382" spans="1:244" s="47" customFormat="1" x14ac:dyDescent="0.2">
      <c r="A382" s="66"/>
      <c r="B382" s="66"/>
      <c r="C382" s="67" t="s">
        <v>53</v>
      </c>
      <c r="D382" s="68">
        <f>SUM(D374:D381)</f>
        <v>33807000</v>
      </c>
      <c r="E382" s="68">
        <f>SUM(E374:E381)</f>
        <v>0</v>
      </c>
      <c r="F382" s="68">
        <f>SUM(F374:F381)</f>
        <v>33807000</v>
      </c>
      <c r="G382" s="68">
        <f t="shared" ref="G382:H382" si="50">SUM(G374:G381)</f>
        <v>33941443</v>
      </c>
      <c r="H382" s="68">
        <f t="shared" si="50"/>
        <v>0</v>
      </c>
      <c r="I382" s="69"/>
    </row>
    <row r="383" spans="1:244" s="47" customFormat="1" x14ac:dyDescent="0.2">
      <c r="A383" s="52"/>
      <c r="B383" s="52"/>
      <c r="D383" s="69"/>
      <c r="E383" s="69"/>
      <c r="F383" s="69"/>
      <c r="G383" s="69"/>
      <c r="H383" s="69"/>
      <c r="I383" s="69"/>
    </row>
    <row r="384" spans="1:244" s="47" customFormat="1" x14ac:dyDescent="0.2">
      <c r="A384" s="52"/>
      <c r="B384" s="52"/>
      <c r="D384" s="69"/>
      <c r="E384" s="69"/>
      <c r="F384" s="69"/>
      <c r="G384" s="69"/>
      <c r="H384" s="69"/>
      <c r="I384" s="69"/>
    </row>
    <row r="385" spans="1:244" s="43" customFormat="1" ht="30.75" customHeight="1" x14ac:dyDescent="0.2">
      <c r="A385" s="48"/>
      <c r="B385" s="48"/>
      <c r="D385" s="49" t="s">
        <v>554</v>
      </c>
      <c r="E385" s="49" t="s">
        <v>555</v>
      </c>
      <c r="F385" s="49" t="s">
        <v>556</v>
      </c>
      <c r="G385" s="49" t="s">
        <v>649</v>
      </c>
      <c r="H385" s="49" t="s">
        <v>650</v>
      </c>
      <c r="I385" s="50"/>
    </row>
    <row r="386" spans="1:244" s="47" customFormat="1" x14ac:dyDescent="0.2">
      <c r="A386" s="48" t="s">
        <v>482</v>
      </c>
      <c r="B386" s="52"/>
      <c r="D386" s="69"/>
      <c r="E386" s="69"/>
      <c r="F386" s="69"/>
      <c r="G386" s="69"/>
      <c r="H386" s="69"/>
      <c r="I386" s="69"/>
    </row>
    <row r="387" spans="1:244" ht="12.4" customHeight="1" x14ac:dyDescent="0.2">
      <c r="A387" s="48" t="s">
        <v>226</v>
      </c>
      <c r="B387" s="48"/>
      <c r="C387" s="48"/>
      <c r="D387" s="48"/>
      <c r="E387" s="48"/>
      <c r="F387" s="48"/>
      <c r="G387" s="48"/>
      <c r="H387" s="48"/>
      <c r="I387" s="48"/>
      <c r="J387" s="48"/>
      <c r="K387" s="48"/>
      <c r="L387" s="48"/>
      <c r="M387" s="48"/>
      <c r="N387" s="48"/>
      <c r="O387" s="48"/>
      <c r="P387" s="48"/>
      <c r="Q387" s="48"/>
      <c r="R387" s="48"/>
      <c r="S387" s="48"/>
      <c r="T387" s="48"/>
      <c r="U387" s="48"/>
      <c r="V387" s="48"/>
      <c r="W387" s="48"/>
      <c r="X387" s="48"/>
      <c r="Y387" s="48"/>
      <c r="Z387" s="48"/>
      <c r="AA387" s="48"/>
      <c r="AB387" s="48"/>
      <c r="AC387" s="48"/>
      <c r="AD387" s="48"/>
      <c r="AE387" s="48"/>
      <c r="AF387" s="48"/>
      <c r="AG387" s="48"/>
      <c r="AH387" s="48"/>
      <c r="AI387" s="48"/>
      <c r="AJ387" s="48"/>
      <c r="AK387" s="48"/>
      <c r="AL387" s="48"/>
      <c r="AM387" s="48"/>
      <c r="AN387" s="48"/>
      <c r="AO387" s="48"/>
      <c r="AP387" s="48"/>
      <c r="AQ387" s="48"/>
      <c r="AR387" s="48"/>
      <c r="AS387" s="48"/>
      <c r="AT387" s="48"/>
      <c r="AU387" s="48"/>
      <c r="AV387" s="48"/>
      <c r="AW387" s="48"/>
      <c r="AX387" s="48"/>
      <c r="AY387" s="48"/>
      <c r="AZ387" s="48"/>
      <c r="BA387" s="48"/>
      <c r="BB387" s="48"/>
      <c r="BC387" s="48"/>
      <c r="BD387" s="48"/>
      <c r="BE387" s="48"/>
      <c r="BF387" s="48"/>
      <c r="BG387" s="48"/>
      <c r="BH387" s="48"/>
      <c r="BI387" s="48"/>
      <c r="BJ387" s="48"/>
      <c r="BK387" s="48"/>
      <c r="BL387" s="48"/>
      <c r="BM387" s="48"/>
      <c r="BN387" s="48"/>
      <c r="BO387" s="48"/>
      <c r="BP387" s="48"/>
      <c r="BQ387" s="48"/>
      <c r="BR387" s="48"/>
      <c r="BS387" s="48"/>
      <c r="BT387" s="48"/>
      <c r="BU387" s="48"/>
      <c r="BV387" s="48"/>
      <c r="BW387" s="48"/>
      <c r="BX387" s="48"/>
      <c r="BY387" s="48"/>
      <c r="BZ387" s="48"/>
      <c r="CA387" s="48"/>
      <c r="CB387" s="48"/>
      <c r="CC387" s="48"/>
      <c r="CD387" s="48"/>
      <c r="CE387" s="48"/>
      <c r="CF387" s="48"/>
      <c r="CG387" s="48"/>
      <c r="CH387" s="48"/>
      <c r="CI387" s="48"/>
      <c r="CJ387" s="48"/>
      <c r="CK387" s="48"/>
      <c r="CL387" s="48"/>
      <c r="CM387" s="48"/>
      <c r="CN387" s="48"/>
      <c r="CO387" s="48"/>
      <c r="CP387" s="48"/>
      <c r="CQ387" s="48"/>
      <c r="CR387" s="48"/>
      <c r="CS387" s="48"/>
      <c r="CT387" s="48"/>
      <c r="CU387" s="48"/>
      <c r="CV387" s="48"/>
      <c r="CW387" s="48"/>
      <c r="CX387" s="48"/>
      <c r="CY387" s="48"/>
      <c r="CZ387" s="48"/>
      <c r="DA387" s="48"/>
      <c r="DB387" s="48"/>
      <c r="DC387" s="48"/>
      <c r="DD387" s="48"/>
      <c r="DE387" s="48"/>
      <c r="DF387" s="48"/>
      <c r="DG387" s="48"/>
      <c r="DH387" s="48"/>
      <c r="DI387" s="48"/>
      <c r="DJ387" s="48"/>
      <c r="DK387" s="48"/>
      <c r="DL387" s="48"/>
      <c r="DM387" s="48"/>
      <c r="DN387" s="48"/>
      <c r="DO387" s="48"/>
      <c r="DP387" s="48"/>
      <c r="DQ387" s="48"/>
      <c r="DR387" s="48"/>
      <c r="DS387" s="48"/>
      <c r="DT387" s="48"/>
      <c r="DU387" s="48"/>
      <c r="DV387" s="48"/>
      <c r="DW387" s="48"/>
      <c r="DX387" s="48"/>
      <c r="DY387" s="48"/>
      <c r="DZ387" s="48"/>
      <c r="EA387" s="48"/>
      <c r="EB387" s="48"/>
      <c r="EC387" s="48"/>
      <c r="ED387" s="48"/>
      <c r="EE387" s="48"/>
      <c r="EF387" s="48"/>
      <c r="EG387" s="48"/>
      <c r="EH387" s="48"/>
      <c r="EI387" s="48"/>
      <c r="EJ387" s="48"/>
      <c r="EK387" s="48"/>
      <c r="EL387" s="48"/>
      <c r="EM387" s="48"/>
      <c r="EN387" s="48"/>
      <c r="EO387" s="48"/>
      <c r="EP387" s="48"/>
      <c r="EQ387" s="48"/>
      <c r="ER387" s="48"/>
      <c r="ES387" s="48"/>
      <c r="ET387" s="48"/>
      <c r="EU387" s="48"/>
      <c r="EV387" s="48"/>
      <c r="EW387" s="48"/>
      <c r="EX387" s="48"/>
      <c r="EY387" s="48"/>
      <c r="EZ387" s="48"/>
      <c r="FA387" s="48"/>
      <c r="FB387" s="48"/>
      <c r="FC387" s="48"/>
      <c r="FD387" s="48"/>
      <c r="FE387" s="48"/>
      <c r="FF387" s="48"/>
      <c r="FG387" s="48"/>
      <c r="FH387" s="48"/>
      <c r="FI387" s="48"/>
      <c r="FJ387" s="48"/>
      <c r="FK387" s="48"/>
      <c r="FL387" s="48"/>
      <c r="FM387" s="48"/>
      <c r="FN387" s="48"/>
      <c r="FO387" s="48"/>
      <c r="FP387" s="48"/>
      <c r="FQ387" s="48"/>
      <c r="FR387" s="48"/>
      <c r="FS387" s="48"/>
      <c r="FT387" s="48"/>
      <c r="FU387" s="48"/>
      <c r="FV387" s="48"/>
      <c r="FW387" s="48"/>
      <c r="FX387" s="48"/>
      <c r="FY387" s="48"/>
      <c r="FZ387" s="48"/>
      <c r="GA387" s="48"/>
      <c r="GB387" s="48"/>
      <c r="GC387" s="48"/>
      <c r="GD387" s="48"/>
      <c r="GE387" s="48"/>
      <c r="GF387" s="48"/>
      <c r="GG387" s="48"/>
      <c r="GH387" s="48"/>
      <c r="GI387" s="48"/>
      <c r="GJ387" s="48"/>
      <c r="GK387" s="48"/>
      <c r="GL387" s="48"/>
      <c r="GM387" s="48"/>
      <c r="GN387" s="48"/>
      <c r="GO387" s="48"/>
      <c r="GP387" s="48"/>
      <c r="GQ387" s="48"/>
      <c r="GR387" s="48"/>
      <c r="GS387" s="48"/>
      <c r="GT387" s="48"/>
      <c r="GU387" s="48"/>
      <c r="GV387" s="48"/>
      <c r="GW387" s="48"/>
      <c r="GX387" s="48"/>
      <c r="GY387" s="48"/>
      <c r="GZ387" s="48"/>
      <c r="HA387" s="48"/>
      <c r="HB387" s="48"/>
      <c r="HC387" s="48"/>
      <c r="HD387" s="48"/>
      <c r="HE387" s="48"/>
      <c r="HF387" s="48"/>
      <c r="HG387" s="48"/>
      <c r="HH387" s="48"/>
      <c r="HI387" s="48"/>
      <c r="HJ387" s="48"/>
      <c r="HK387" s="48"/>
      <c r="HL387" s="48"/>
      <c r="HM387" s="48"/>
      <c r="HN387" s="48"/>
      <c r="HO387" s="48"/>
      <c r="HP387" s="48"/>
      <c r="HQ387" s="48"/>
      <c r="HR387" s="48"/>
      <c r="HS387" s="48"/>
      <c r="HT387" s="48"/>
      <c r="HU387" s="48"/>
      <c r="HV387" s="48"/>
      <c r="HW387" s="48"/>
      <c r="HX387" s="48"/>
      <c r="HY387" s="48"/>
      <c r="HZ387" s="48"/>
      <c r="IA387" s="48"/>
      <c r="IB387" s="48"/>
      <c r="IC387" s="48"/>
      <c r="ID387" s="48"/>
      <c r="IE387" s="48"/>
      <c r="IF387" s="48"/>
      <c r="IG387" s="48"/>
      <c r="IH387" s="48"/>
      <c r="II387" s="48"/>
      <c r="IJ387" s="48"/>
    </row>
    <row r="388" spans="1:244" s="47" customFormat="1" x14ac:dyDescent="0.2">
      <c r="A388" s="52" t="s">
        <v>52</v>
      </c>
      <c r="B388" s="52"/>
      <c r="D388" s="69"/>
      <c r="E388" s="69"/>
      <c r="F388" s="69"/>
      <c r="G388" s="69"/>
      <c r="H388" s="69"/>
      <c r="I388" s="69"/>
    </row>
    <row r="389" spans="1:244" x14ac:dyDescent="0.2">
      <c r="A389" s="53" t="s">
        <v>218</v>
      </c>
      <c r="B389" s="53" t="s">
        <v>218</v>
      </c>
      <c r="C389" s="54" t="s">
        <v>497</v>
      </c>
      <c r="D389" s="55">
        <v>55000</v>
      </c>
      <c r="E389" s="55"/>
      <c r="F389" s="55">
        <f t="shared" ref="F389:F394" si="51">SUM(D389:E389)</f>
        <v>55000</v>
      </c>
      <c r="G389" s="55">
        <v>78740</v>
      </c>
      <c r="H389" s="55">
        <v>0</v>
      </c>
      <c r="I389" s="41" t="s">
        <v>312</v>
      </c>
    </row>
    <row r="390" spans="1:244" x14ac:dyDescent="0.2">
      <c r="A390" s="53" t="s">
        <v>218</v>
      </c>
      <c r="B390" s="53"/>
      <c r="C390" s="54" t="s">
        <v>498</v>
      </c>
      <c r="D390" s="55">
        <v>3000</v>
      </c>
      <c r="E390" s="55"/>
      <c r="F390" s="55">
        <f t="shared" si="51"/>
        <v>3000</v>
      </c>
      <c r="G390" s="55">
        <v>7000</v>
      </c>
      <c r="H390" s="55">
        <v>0</v>
      </c>
      <c r="I390" s="41" t="s">
        <v>312</v>
      </c>
    </row>
    <row r="391" spans="1:244" x14ac:dyDescent="0.2">
      <c r="A391" s="53" t="s">
        <v>496</v>
      </c>
      <c r="B391" s="53" t="s">
        <v>496</v>
      </c>
      <c r="C391" s="54" t="s">
        <v>599</v>
      </c>
      <c r="D391" s="55">
        <v>0</v>
      </c>
      <c r="E391" s="55"/>
      <c r="F391" s="55">
        <f t="shared" si="51"/>
        <v>0</v>
      </c>
      <c r="G391" s="55">
        <v>100000</v>
      </c>
      <c r="H391" s="55">
        <v>0</v>
      </c>
      <c r="I391" s="41" t="s">
        <v>312</v>
      </c>
    </row>
    <row r="392" spans="1:244" x14ac:dyDescent="0.2">
      <c r="A392" s="53" t="s">
        <v>315</v>
      </c>
      <c r="B392" s="53" t="s">
        <v>315</v>
      </c>
      <c r="C392" s="54" t="s">
        <v>89</v>
      </c>
      <c r="D392" s="55">
        <v>15000</v>
      </c>
      <c r="E392" s="55"/>
      <c r="F392" s="55">
        <f t="shared" si="51"/>
        <v>15000</v>
      </c>
      <c r="G392" s="55">
        <v>21260</v>
      </c>
      <c r="H392" s="55">
        <v>0</v>
      </c>
      <c r="I392" s="41" t="s">
        <v>312</v>
      </c>
    </row>
    <row r="393" spans="1:244" x14ac:dyDescent="0.2">
      <c r="A393" s="53" t="s">
        <v>331</v>
      </c>
      <c r="B393" s="53" t="s">
        <v>331</v>
      </c>
      <c r="C393" s="54" t="s">
        <v>505</v>
      </c>
      <c r="D393" s="55">
        <v>3856000</v>
      </c>
      <c r="E393" s="55"/>
      <c r="F393" s="55">
        <f t="shared" si="51"/>
        <v>3856000</v>
      </c>
      <c r="G393" s="55">
        <v>3852754</v>
      </c>
      <c r="H393" s="55">
        <v>0</v>
      </c>
      <c r="I393" s="41" t="s">
        <v>312</v>
      </c>
    </row>
    <row r="394" spans="1:244" x14ac:dyDescent="0.2">
      <c r="A394" s="53" t="s">
        <v>317</v>
      </c>
      <c r="B394" s="53" t="s">
        <v>317</v>
      </c>
      <c r="C394" s="54" t="s">
        <v>430</v>
      </c>
      <c r="D394" s="55">
        <v>1041000</v>
      </c>
      <c r="E394" s="55"/>
      <c r="F394" s="55">
        <f t="shared" si="51"/>
        <v>1041000</v>
      </c>
      <c r="G394" s="55">
        <v>1040244</v>
      </c>
      <c r="H394" s="55">
        <v>0</v>
      </c>
      <c r="I394" s="41" t="s">
        <v>312</v>
      </c>
    </row>
    <row r="395" spans="1:244" s="47" customFormat="1" x14ac:dyDescent="0.2">
      <c r="A395" s="66"/>
      <c r="B395" s="66"/>
      <c r="C395" s="67" t="s">
        <v>53</v>
      </c>
      <c r="D395" s="68">
        <f>SUM(D389:D394)</f>
        <v>4970000</v>
      </c>
      <c r="E395" s="68">
        <f>SUM(E389:E394)</f>
        <v>0</v>
      </c>
      <c r="F395" s="68">
        <f>SUM(F389:F394)</f>
        <v>4970000</v>
      </c>
      <c r="G395" s="68">
        <f t="shared" ref="G395:H395" si="52">SUM(G389:G394)</f>
        <v>5099998</v>
      </c>
      <c r="H395" s="68">
        <f t="shared" si="52"/>
        <v>0</v>
      </c>
      <c r="I395" s="69"/>
    </row>
    <row r="396" spans="1:244" s="47" customFormat="1" x14ac:dyDescent="0.2">
      <c r="A396" s="52"/>
      <c r="B396" s="52"/>
      <c r="D396" s="69"/>
      <c r="E396" s="69"/>
      <c r="F396" s="69"/>
      <c r="G396" s="69"/>
      <c r="H396" s="69"/>
      <c r="I396" s="69"/>
    </row>
    <row r="397" spans="1:244" s="47" customFormat="1" x14ac:dyDescent="0.2">
      <c r="A397" s="52"/>
      <c r="B397" s="52"/>
      <c r="D397" s="69"/>
      <c r="E397" s="69"/>
      <c r="F397" s="69"/>
      <c r="G397" s="69"/>
      <c r="H397" s="69"/>
      <c r="I397" s="69"/>
    </row>
    <row r="398" spans="1:244" s="47" customFormat="1" x14ac:dyDescent="0.2">
      <c r="A398" s="52" t="s">
        <v>506</v>
      </c>
      <c r="B398" s="52"/>
      <c r="D398" s="69"/>
      <c r="E398" s="69"/>
      <c r="F398" s="69"/>
      <c r="G398" s="69"/>
      <c r="H398" s="69"/>
      <c r="I398" s="69"/>
    </row>
    <row r="399" spans="1:244" s="47" customFormat="1" x14ac:dyDescent="0.2">
      <c r="A399" s="48" t="s">
        <v>226</v>
      </c>
      <c r="B399" s="48"/>
      <c r="C399" s="48"/>
      <c r="D399" s="48"/>
      <c r="E399" s="48"/>
      <c r="F399" s="48"/>
      <c r="G399" s="48"/>
      <c r="H399" s="48"/>
      <c r="I399" s="48"/>
    </row>
    <row r="400" spans="1:244" s="47" customFormat="1" x14ac:dyDescent="0.2">
      <c r="A400" s="52" t="s">
        <v>52</v>
      </c>
      <c r="B400" s="52"/>
      <c r="D400" s="69"/>
      <c r="E400" s="69"/>
      <c r="F400" s="69"/>
      <c r="G400" s="69"/>
      <c r="H400" s="69"/>
      <c r="I400" s="69"/>
    </row>
    <row r="401" spans="1:244" x14ac:dyDescent="0.2">
      <c r="A401" s="53" t="s">
        <v>211</v>
      </c>
      <c r="B401" s="53" t="s">
        <v>211</v>
      </c>
      <c r="C401" s="54" t="s">
        <v>76</v>
      </c>
      <c r="D401" s="55">
        <v>2774000</v>
      </c>
      <c r="E401" s="55">
        <v>-275000</v>
      </c>
      <c r="F401" s="55">
        <f t="shared" ref="F401:F408" si="53">SUM(D401:E401)</f>
        <v>2499000</v>
      </c>
      <c r="G401" s="55">
        <v>2485758</v>
      </c>
      <c r="H401" s="55">
        <v>260000</v>
      </c>
      <c r="I401" s="41" t="s">
        <v>312</v>
      </c>
    </row>
    <row r="402" spans="1:244" x14ac:dyDescent="0.2">
      <c r="A402" s="53" t="s">
        <v>509</v>
      </c>
      <c r="B402" s="53" t="s">
        <v>509</v>
      </c>
      <c r="C402" s="54" t="s">
        <v>510</v>
      </c>
      <c r="D402" s="55">
        <v>0</v>
      </c>
      <c r="E402" s="55">
        <v>200000</v>
      </c>
      <c r="F402" s="55">
        <f t="shared" si="53"/>
        <v>200000</v>
      </c>
      <c r="G402" s="55">
        <v>200000</v>
      </c>
      <c r="H402" s="55">
        <v>0</v>
      </c>
    </row>
    <row r="403" spans="1:244" x14ac:dyDescent="0.2">
      <c r="A403" s="53" t="s">
        <v>591</v>
      </c>
      <c r="B403" s="53" t="s">
        <v>270</v>
      </c>
      <c r="C403" s="54" t="s">
        <v>437</v>
      </c>
      <c r="D403" s="55">
        <v>0</v>
      </c>
      <c r="E403" s="55"/>
      <c r="F403" s="55">
        <f t="shared" si="53"/>
        <v>0</v>
      </c>
      <c r="G403" s="55">
        <v>129600</v>
      </c>
      <c r="H403" s="55">
        <v>0</v>
      </c>
      <c r="I403" s="41" t="s">
        <v>312</v>
      </c>
    </row>
    <row r="404" spans="1:244" x14ac:dyDescent="0.2">
      <c r="A404" s="53" t="s">
        <v>487</v>
      </c>
      <c r="B404" s="53" t="s">
        <v>339</v>
      </c>
      <c r="C404" s="54" t="s">
        <v>149</v>
      </c>
      <c r="D404" s="55">
        <v>0</v>
      </c>
      <c r="E404" s="55">
        <v>125000</v>
      </c>
      <c r="F404" s="55">
        <f t="shared" si="53"/>
        <v>125000</v>
      </c>
      <c r="G404" s="55">
        <v>124091</v>
      </c>
      <c r="H404" s="55">
        <v>0</v>
      </c>
      <c r="I404" s="41" t="s">
        <v>312</v>
      </c>
    </row>
    <row r="405" spans="1:244" x14ac:dyDescent="0.2">
      <c r="A405" s="53" t="s">
        <v>212</v>
      </c>
      <c r="B405" s="53" t="s">
        <v>212</v>
      </c>
      <c r="C405" s="54" t="s">
        <v>592</v>
      </c>
      <c r="D405" s="55">
        <v>361000</v>
      </c>
      <c r="E405" s="55"/>
      <c r="F405" s="55">
        <f t="shared" si="53"/>
        <v>361000</v>
      </c>
      <c r="G405" s="55">
        <v>382127</v>
      </c>
      <c r="H405" s="55">
        <v>33800</v>
      </c>
      <c r="I405" s="41" t="s">
        <v>312</v>
      </c>
    </row>
    <row r="406" spans="1:244" x14ac:dyDescent="0.2">
      <c r="A406" s="53" t="s">
        <v>489</v>
      </c>
      <c r="B406" s="53"/>
      <c r="C406" s="54" t="s">
        <v>490</v>
      </c>
      <c r="D406" s="55">
        <v>0</v>
      </c>
      <c r="E406" s="55"/>
      <c r="F406" s="55">
        <f t="shared" si="53"/>
        <v>0</v>
      </c>
      <c r="G406" s="55">
        <v>23478</v>
      </c>
      <c r="H406" s="55">
        <v>0</v>
      </c>
      <c r="I406" s="41" t="s">
        <v>312</v>
      </c>
    </row>
    <row r="407" spans="1:244" x14ac:dyDescent="0.2">
      <c r="A407" s="53" t="s">
        <v>269</v>
      </c>
      <c r="B407" s="53"/>
      <c r="C407" s="54" t="s">
        <v>438</v>
      </c>
      <c r="D407" s="55">
        <v>0</v>
      </c>
      <c r="E407" s="55"/>
      <c r="F407" s="55">
        <f t="shared" si="53"/>
        <v>0</v>
      </c>
      <c r="G407" s="55">
        <v>19440</v>
      </c>
      <c r="H407" s="55">
        <v>0</v>
      </c>
      <c r="I407" s="41" t="s">
        <v>312</v>
      </c>
    </row>
    <row r="408" spans="1:244" x14ac:dyDescent="0.2">
      <c r="A408" s="53" t="s">
        <v>416</v>
      </c>
      <c r="B408" s="53" t="s">
        <v>214</v>
      </c>
      <c r="C408" s="54" t="s">
        <v>61</v>
      </c>
      <c r="D408" s="55">
        <v>0</v>
      </c>
      <c r="E408" s="55"/>
      <c r="F408" s="55">
        <f t="shared" si="53"/>
        <v>0</v>
      </c>
      <c r="G408" s="55">
        <v>2255</v>
      </c>
      <c r="H408" s="55">
        <v>0</v>
      </c>
    </row>
    <row r="409" spans="1:244" s="47" customFormat="1" x14ac:dyDescent="0.2">
      <c r="A409" s="66"/>
      <c r="B409" s="66"/>
      <c r="C409" s="67" t="s">
        <v>53</v>
      </c>
      <c r="D409" s="68">
        <f>SUM(D401:D408)</f>
        <v>3135000</v>
      </c>
      <c r="E409" s="68">
        <f t="shared" ref="E409:H409" si="54">SUM(E401:E408)</f>
        <v>50000</v>
      </c>
      <c r="F409" s="68">
        <f t="shared" si="54"/>
        <v>3185000</v>
      </c>
      <c r="G409" s="68">
        <f t="shared" si="54"/>
        <v>3366749</v>
      </c>
      <c r="H409" s="68">
        <f t="shared" si="54"/>
        <v>293800</v>
      </c>
      <c r="I409" s="69"/>
    </row>
    <row r="410" spans="1:244" s="47" customFormat="1" x14ac:dyDescent="0.2">
      <c r="A410" s="52"/>
      <c r="B410" s="52"/>
      <c r="D410" s="69"/>
      <c r="E410" s="69"/>
      <c r="F410" s="69"/>
      <c r="G410" s="69"/>
      <c r="H410" s="69"/>
      <c r="I410" s="69"/>
    </row>
    <row r="411" spans="1:244" s="47" customFormat="1" x14ac:dyDescent="0.2">
      <c r="A411" s="52"/>
      <c r="B411" s="52"/>
      <c r="D411" s="69"/>
      <c r="E411" s="69"/>
      <c r="F411" s="69"/>
      <c r="G411" s="69"/>
      <c r="H411" s="69"/>
      <c r="I411" s="69"/>
    </row>
    <row r="412" spans="1:244" s="47" customFormat="1" x14ac:dyDescent="0.2">
      <c r="A412" s="48" t="s">
        <v>477</v>
      </c>
      <c r="B412" s="52"/>
      <c r="D412" s="69"/>
      <c r="E412" s="69"/>
      <c r="F412" s="69"/>
      <c r="G412" s="69"/>
      <c r="H412" s="69"/>
      <c r="I412" s="69"/>
    </row>
    <row r="413" spans="1:244" ht="12.4" customHeight="1" x14ac:dyDescent="0.2">
      <c r="A413" s="48" t="s">
        <v>226</v>
      </c>
      <c r="B413" s="48"/>
      <c r="C413" s="48"/>
      <c r="D413" s="48"/>
      <c r="E413" s="48"/>
      <c r="F413" s="48"/>
      <c r="G413" s="48"/>
      <c r="H413" s="48"/>
      <c r="I413" s="48"/>
      <c r="J413" s="48"/>
      <c r="K413" s="48"/>
      <c r="L413" s="48"/>
      <c r="M413" s="48"/>
      <c r="N413" s="48"/>
      <c r="O413" s="48"/>
      <c r="P413" s="48"/>
      <c r="Q413" s="48"/>
      <c r="R413" s="48"/>
      <c r="S413" s="48"/>
      <c r="T413" s="48"/>
      <c r="U413" s="48"/>
      <c r="V413" s="48"/>
      <c r="W413" s="48"/>
      <c r="X413" s="48"/>
      <c r="Y413" s="48"/>
      <c r="Z413" s="48"/>
      <c r="AA413" s="48"/>
      <c r="AB413" s="48"/>
      <c r="AC413" s="48"/>
      <c r="AD413" s="48"/>
      <c r="AE413" s="48"/>
      <c r="AF413" s="48"/>
      <c r="AG413" s="48"/>
      <c r="AH413" s="48"/>
      <c r="AI413" s="48"/>
      <c r="AJ413" s="48"/>
      <c r="AK413" s="48"/>
      <c r="AL413" s="48"/>
      <c r="AM413" s="48"/>
      <c r="AN413" s="48"/>
      <c r="AO413" s="48"/>
      <c r="AP413" s="48"/>
      <c r="AQ413" s="48"/>
      <c r="AR413" s="48"/>
      <c r="AS413" s="48"/>
      <c r="AT413" s="48"/>
      <c r="AU413" s="48"/>
      <c r="AV413" s="48"/>
      <c r="AW413" s="48"/>
      <c r="AX413" s="48"/>
      <c r="AY413" s="48"/>
      <c r="AZ413" s="48"/>
      <c r="BA413" s="48"/>
      <c r="BB413" s="48"/>
      <c r="BC413" s="48"/>
      <c r="BD413" s="48"/>
      <c r="BE413" s="48"/>
      <c r="BF413" s="48"/>
      <c r="BG413" s="48"/>
      <c r="BH413" s="48"/>
      <c r="BI413" s="48"/>
      <c r="BJ413" s="48"/>
      <c r="BK413" s="48"/>
      <c r="BL413" s="48"/>
      <c r="BM413" s="48"/>
      <c r="BN413" s="48"/>
      <c r="BO413" s="48"/>
      <c r="BP413" s="48"/>
      <c r="BQ413" s="48"/>
      <c r="BR413" s="48"/>
      <c r="BS413" s="48"/>
      <c r="BT413" s="48"/>
      <c r="BU413" s="48"/>
      <c r="BV413" s="48"/>
      <c r="BW413" s="48"/>
      <c r="BX413" s="48"/>
      <c r="BY413" s="48"/>
      <c r="BZ413" s="48"/>
      <c r="CA413" s="48"/>
      <c r="CB413" s="48"/>
      <c r="CC413" s="48"/>
      <c r="CD413" s="48"/>
      <c r="CE413" s="48"/>
      <c r="CF413" s="48"/>
      <c r="CG413" s="48"/>
      <c r="CH413" s="48"/>
      <c r="CI413" s="48"/>
      <c r="CJ413" s="48"/>
      <c r="CK413" s="48"/>
      <c r="CL413" s="48"/>
      <c r="CM413" s="48"/>
      <c r="CN413" s="48"/>
      <c r="CO413" s="48"/>
      <c r="CP413" s="48"/>
      <c r="CQ413" s="48"/>
      <c r="CR413" s="48"/>
      <c r="CS413" s="48"/>
      <c r="CT413" s="48"/>
      <c r="CU413" s="48"/>
      <c r="CV413" s="48"/>
      <c r="CW413" s="48"/>
      <c r="CX413" s="48"/>
      <c r="CY413" s="48"/>
      <c r="CZ413" s="48"/>
      <c r="DA413" s="48"/>
      <c r="DB413" s="48"/>
      <c r="DC413" s="48"/>
      <c r="DD413" s="48"/>
      <c r="DE413" s="48"/>
      <c r="DF413" s="48"/>
      <c r="DG413" s="48"/>
      <c r="DH413" s="48"/>
      <c r="DI413" s="48"/>
      <c r="DJ413" s="48"/>
      <c r="DK413" s="48"/>
      <c r="DL413" s="48"/>
      <c r="DM413" s="48"/>
      <c r="DN413" s="48"/>
      <c r="DO413" s="48"/>
      <c r="DP413" s="48"/>
      <c r="DQ413" s="48"/>
      <c r="DR413" s="48"/>
      <c r="DS413" s="48"/>
      <c r="DT413" s="48"/>
      <c r="DU413" s="48"/>
      <c r="DV413" s="48"/>
      <c r="DW413" s="48"/>
      <c r="DX413" s="48"/>
      <c r="DY413" s="48"/>
      <c r="DZ413" s="48"/>
      <c r="EA413" s="48"/>
      <c r="EB413" s="48"/>
      <c r="EC413" s="48"/>
      <c r="ED413" s="48"/>
      <c r="EE413" s="48"/>
      <c r="EF413" s="48"/>
      <c r="EG413" s="48"/>
      <c r="EH413" s="48"/>
      <c r="EI413" s="48"/>
      <c r="EJ413" s="48"/>
      <c r="EK413" s="48"/>
      <c r="EL413" s="48"/>
      <c r="EM413" s="48"/>
      <c r="EN413" s="48"/>
      <c r="EO413" s="48"/>
      <c r="EP413" s="48"/>
      <c r="EQ413" s="48"/>
      <c r="ER413" s="48"/>
      <c r="ES413" s="48"/>
      <c r="ET413" s="48"/>
      <c r="EU413" s="48"/>
      <c r="EV413" s="48"/>
      <c r="EW413" s="48"/>
      <c r="EX413" s="48"/>
      <c r="EY413" s="48"/>
      <c r="EZ413" s="48"/>
      <c r="FA413" s="48"/>
      <c r="FB413" s="48"/>
      <c r="FC413" s="48"/>
      <c r="FD413" s="48"/>
      <c r="FE413" s="48"/>
      <c r="FF413" s="48"/>
      <c r="FG413" s="48"/>
      <c r="FH413" s="48"/>
      <c r="FI413" s="48"/>
      <c r="FJ413" s="48"/>
      <c r="FK413" s="48"/>
      <c r="FL413" s="48"/>
      <c r="FM413" s="48"/>
      <c r="FN413" s="48"/>
      <c r="FO413" s="48"/>
      <c r="FP413" s="48"/>
      <c r="FQ413" s="48"/>
      <c r="FR413" s="48"/>
      <c r="FS413" s="48"/>
      <c r="FT413" s="48"/>
      <c r="FU413" s="48"/>
      <c r="FV413" s="48"/>
      <c r="FW413" s="48"/>
      <c r="FX413" s="48"/>
      <c r="FY413" s="48"/>
      <c r="FZ413" s="48"/>
      <c r="GA413" s="48"/>
      <c r="GB413" s="48"/>
      <c r="GC413" s="48"/>
      <c r="GD413" s="48"/>
      <c r="GE413" s="48"/>
      <c r="GF413" s="48"/>
      <c r="GG413" s="48"/>
      <c r="GH413" s="48"/>
      <c r="GI413" s="48"/>
      <c r="GJ413" s="48"/>
      <c r="GK413" s="48"/>
      <c r="GL413" s="48"/>
      <c r="GM413" s="48"/>
      <c r="GN413" s="48"/>
      <c r="GO413" s="48"/>
      <c r="GP413" s="48"/>
      <c r="GQ413" s="48"/>
      <c r="GR413" s="48"/>
      <c r="GS413" s="48"/>
      <c r="GT413" s="48"/>
      <c r="GU413" s="48"/>
      <c r="GV413" s="48"/>
      <c r="GW413" s="48"/>
      <c r="GX413" s="48"/>
      <c r="GY413" s="48"/>
      <c r="GZ413" s="48"/>
      <c r="HA413" s="48"/>
      <c r="HB413" s="48"/>
      <c r="HC413" s="48"/>
      <c r="HD413" s="48"/>
      <c r="HE413" s="48"/>
      <c r="HF413" s="48"/>
      <c r="HG413" s="48"/>
      <c r="HH413" s="48"/>
      <c r="HI413" s="48"/>
      <c r="HJ413" s="48"/>
      <c r="HK413" s="48"/>
      <c r="HL413" s="48"/>
      <c r="HM413" s="48"/>
      <c r="HN413" s="48"/>
      <c r="HO413" s="48"/>
      <c r="HP413" s="48"/>
      <c r="HQ413" s="48"/>
      <c r="HR413" s="48"/>
      <c r="HS413" s="48"/>
      <c r="HT413" s="48"/>
      <c r="HU413" s="48"/>
      <c r="HV413" s="48"/>
      <c r="HW413" s="48"/>
      <c r="HX413" s="48"/>
      <c r="HY413" s="48"/>
      <c r="HZ413" s="48"/>
      <c r="IA413" s="48"/>
      <c r="IB413" s="48"/>
      <c r="IC413" s="48"/>
      <c r="ID413" s="48"/>
      <c r="IE413" s="48"/>
      <c r="IF413" s="48"/>
      <c r="IG413" s="48"/>
      <c r="IH413" s="48"/>
      <c r="II413" s="48"/>
      <c r="IJ413" s="48"/>
    </row>
    <row r="414" spans="1:244" s="47" customFormat="1" x14ac:dyDescent="0.2">
      <c r="A414" s="52" t="s">
        <v>52</v>
      </c>
      <c r="B414" s="52"/>
      <c r="D414" s="69"/>
      <c r="E414" s="69"/>
      <c r="F414" s="69"/>
      <c r="G414" s="69"/>
      <c r="H414" s="69"/>
      <c r="I414" s="69"/>
    </row>
    <row r="415" spans="1:244" x14ac:dyDescent="0.2">
      <c r="A415" s="53" t="s">
        <v>331</v>
      </c>
      <c r="B415" s="53" t="s">
        <v>331</v>
      </c>
      <c r="C415" s="54" t="s">
        <v>475</v>
      </c>
      <c r="D415" s="55">
        <v>149000</v>
      </c>
      <c r="E415" s="55"/>
      <c r="F415" s="55">
        <f t="shared" ref="F415:F420" si="55">SUM(D415:E415)</f>
        <v>149000</v>
      </c>
      <c r="G415" s="55">
        <v>0</v>
      </c>
      <c r="H415" s="55">
        <v>0</v>
      </c>
      <c r="I415" s="41" t="s">
        <v>312</v>
      </c>
    </row>
    <row r="416" spans="1:244" x14ac:dyDescent="0.2">
      <c r="A416" s="53" t="s">
        <v>317</v>
      </c>
      <c r="B416" s="53" t="s">
        <v>317</v>
      </c>
      <c r="C416" s="54" t="s">
        <v>430</v>
      </c>
      <c r="D416" s="55">
        <v>40000</v>
      </c>
      <c r="E416" s="55"/>
      <c r="F416" s="55">
        <f t="shared" si="55"/>
        <v>40000</v>
      </c>
      <c r="G416" s="55">
        <v>0</v>
      </c>
      <c r="H416" s="55">
        <v>0</v>
      </c>
      <c r="I416" s="41" t="s">
        <v>312</v>
      </c>
    </row>
    <row r="417" spans="1:244" x14ac:dyDescent="0.2">
      <c r="A417" s="53" t="s">
        <v>600</v>
      </c>
      <c r="B417" s="53" t="s">
        <v>516</v>
      </c>
      <c r="C417" s="54" t="s">
        <v>84</v>
      </c>
      <c r="D417" s="55">
        <v>0</v>
      </c>
      <c r="E417" s="55"/>
      <c r="F417" s="55">
        <f t="shared" si="55"/>
        <v>0</v>
      </c>
      <c r="G417" s="55">
        <v>300000</v>
      </c>
      <c r="H417" s="55">
        <v>0</v>
      </c>
      <c r="I417" s="41" t="s">
        <v>312</v>
      </c>
    </row>
    <row r="418" spans="1:244" x14ac:dyDescent="0.2">
      <c r="A418" s="53" t="s">
        <v>443</v>
      </c>
      <c r="B418" s="53" t="s">
        <v>212</v>
      </c>
      <c r="C418" s="54" t="s">
        <v>592</v>
      </c>
      <c r="D418" s="55">
        <v>0</v>
      </c>
      <c r="E418" s="55"/>
      <c r="F418" s="55">
        <f t="shared" si="55"/>
        <v>0</v>
      </c>
      <c r="G418" s="55">
        <v>35100</v>
      </c>
      <c r="H418" s="55">
        <v>0</v>
      </c>
      <c r="I418" s="41" t="s">
        <v>312</v>
      </c>
    </row>
    <row r="419" spans="1:244" x14ac:dyDescent="0.2">
      <c r="A419" s="53" t="s">
        <v>434</v>
      </c>
      <c r="B419" s="53" t="s">
        <v>218</v>
      </c>
      <c r="C419" s="54" t="s">
        <v>476</v>
      </c>
      <c r="D419" s="55">
        <v>838000</v>
      </c>
      <c r="E419" s="55"/>
      <c r="F419" s="55">
        <f t="shared" si="55"/>
        <v>838000</v>
      </c>
      <c r="G419" s="55">
        <v>42592</v>
      </c>
      <c r="H419" s="55">
        <v>0</v>
      </c>
      <c r="I419" s="41" t="s">
        <v>312</v>
      </c>
    </row>
    <row r="420" spans="1:244" x14ac:dyDescent="0.2">
      <c r="A420" s="53" t="s">
        <v>315</v>
      </c>
      <c r="B420" s="53" t="s">
        <v>315</v>
      </c>
      <c r="C420" s="54" t="s">
        <v>89</v>
      </c>
      <c r="D420" s="55">
        <v>226000</v>
      </c>
      <c r="E420" s="55"/>
      <c r="F420" s="55">
        <f t="shared" si="55"/>
        <v>226000</v>
      </c>
      <c r="G420" s="55">
        <v>3400</v>
      </c>
      <c r="H420" s="55">
        <v>0</v>
      </c>
      <c r="I420" s="41" t="s">
        <v>312</v>
      </c>
    </row>
    <row r="421" spans="1:244" s="47" customFormat="1" x14ac:dyDescent="0.2">
      <c r="A421" s="66"/>
      <c r="B421" s="66"/>
      <c r="C421" s="67" t="s">
        <v>53</v>
      </c>
      <c r="D421" s="68">
        <f>SUM(D415:D420)</f>
        <v>1253000</v>
      </c>
      <c r="E421" s="68">
        <f>SUM(E415:E420)</f>
        <v>0</v>
      </c>
      <c r="F421" s="68">
        <f>SUM(F415:F420)</f>
        <v>1253000</v>
      </c>
      <c r="G421" s="68">
        <f t="shared" ref="G421:H421" si="56">SUM(G415:G420)</f>
        <v>381092</v>
      </c>
      <c r="H421" s="68">
        <f t="shared" si="56"/>
        <v>0</v>
      </c>
      <c r="I421" s="69"/>
    </row>
    <row r="422" spans="1:244" s="47" customFormat="1" x14ac:dyDescent="0.2">
      <c r="A422" s="52"/>
      <c r="B422" s="52"/>
      <c r="D422" s="69"/>
      <c r="E422" s="69"/>
      <c r="F422" s="69"/>
      <c r="G422" s="69"/>
      <c r="H422" s="69"/>
      <c r="I422" s="69"/>
    </row>
    <row r="423" spans="1:244" s="47" customFormat="1" x14ac:dyDescent="0.2">
      <c r="A423" s="52"/>
      <c r="B423" s="52"/>
      <c r="D423" s="69"/>
      <c r="E423" s="69"/>
      <c r="F423" s="69"/>
      <c r="G423" s="69"/>
      <c r="H423" s="69"/>
      <c r="I423" s="69"/>
    </row>
    <row r="424" spans="1:244" s="47" customFormat="1" x14ac:dyDescent="0.2">
      <c r="A424" s="48" t="s">
        <v>483</v>
      </c>
      <c r="B424" s="52"/>
      <c r="D424" s="69"/>
      <c r="E424" s="69"/>
      <c r="F424" s="69"/>
      <c r="G424" s="69"/>
      <c r="H424" s="69"/>
      <c r="I424" s="69"/>
    </row>
    <row r="425" spans="1:244" ht="12.4" customHeight="1" x14ac:dyDescent="0.2">
      <c r="A425" s="48" t="s">
        <v>226</v>
      </c>
      <c r="B425" s="48"/>
      <c r="C425" s="48"/>
      <c r="D425" s="48"/>
      <c r="E425" s="48"/>
      <c r="F425" s="48"/>
      <c r="G425" s="48"/>
      <c r="H425" s="48"/>
      <c r="I425" s="48"/>
      <c r="J425" s="48"/>
      <c r="K425" s="48"/>
      <c r="L425" s="48"/>
      <c r="M425" s="48"/>
      <c r="N425" s="48"/>
      <c r="O425" s="48"/>
      <c r="P425" s="48"/>
      <c r="Q425" s="48"/>
      <c r="R425" s="48"/>
      <c r="S425" s="48"/>
      <c r="T425" s="48"/>
      <c r="U425" s="48"/>
      <c r="V425" s="48"/>
      <c r="W425" s="48"/>
      <c r="X425" s="48"/>
      <c r="Y425" s="48"/>
      <c r="Z425" s="48"/>
      <c r="AA425" s="48"/>
      <c r="AB425" s="48"/>
      <c r="AC425" s="48"/>
      <c r="AD425" s="48"/>
      <c r="AE425" s="48"/>
      <c r="AF425" s="48"/>
      <c r="AG425" s="48"/>
      <c r="AH425" s="48"/>
      <c r="AI425" s="48"/>
      <c r="AJ425" s="48"/>
      <c r="AK425" s="48"/>
      <c r="AL425" s="48"/>
      <c r="AM425" s="48"/>
      <c r="AN425" s="48"/>
      <c r="AO425" s="48"/>
      <c r="AP425" s="48"/>
      <c r="AQ425" s="48"/>
      <c r="AR425" s="48"/>
      <c r="AS425" s="48"/>
      <c r="AT425" s="48"/>
      <c r="AU425" s="48"/>
      <c r="AV425" s="48"/>
      <c r="AW425" s="48"/>
      <c r="AX425" s="48"/>
      <c r="AY425" s="48"/>
      <c r="AZ425" s="48"/>
      <c r="BA425" s="48"/>
      <c r="BB425" s="48"/>
      <c r="BC425" s="48"/>
      <c r="BD425" s="48"/>
      <c r="BE425" s="48"/>
      <c r="BF425" s="48"/>
      <c r="BG425" s="48"/>
      <c r="BH425" s="48"/>
      <c r="BI425" s="48"/>
      <c r="BJ425" s="48"/>
      <c r="BK425" s="48"/>
      <c r="BL425" s="48"/>
      <c r="BM425" s="48"/>
      <c r="BN425" s="48"/>
      <c r="BO425" s="48"/>
      <c r="BP425" s="48"/>
      <c r="BQ425" s="48"/>
      <c r="BR425" s="48"/>
      <c r="BS425" s="48"/>
      <c r="BT425" s="48"/>
      <c r="BU425" s="48"/>
      <c r="BV425" s="48"/>
      <c r="BW425" s="48"/>
      <c r="BX425" s="48"/>
      <c r="BY425" s="48"/>
      <c r="BZ425" s="48"/>
      <c r="CA425" s="48"/>
      <c r="CB425" s="48"/>
      <c r="CC425" s="48"/>
      <c r="CD425" s="48"/>
      <c r="CE425" s="48"/>
      <c r="CF425" s="48"/>
      <c r="CG425" s="48"/>
      <c r="CH425" s="48"/>
      <c r="CI425" s="48"/>
      <c r="CJ425" s="48"/>
      <c r="CK425" s="48"/>
      <c r="CL425" s="48"/>
      <c r="CM425" s="48"/>
      <c r="CN425" s="48"/>
      <c r="CO425" s="48"/>
      <c r="CP425" s="48"/>
      <c r="CQ425" s="48"/>
      <c r="CR425" s="48"/>
      <c r="CS425" s="48"/>
      <c r="CT425" s="48"/>
      <c r="CU425" s="48"/>
      <c r="CV425" s="48"/>
      <c r="CW425" s="48"/>
      <c r="CX425" s="48"/>
      <c r="CY425" s="48"/>
      <c r="CZ425" s="48"/>
      <c r="DA425" s="48"/>
      <c r="DB425" s="48"/>
      <c r="DC425" s="48"/>
      <c r="DD425" s="48"/>
      <c r="DE425" s="48"/>
      <c r="DF425" s="48"/>
      <c r="DG425" s="48"/>
      <c r="DH425" s="48"/>
      <c r="DI425" s="48"/>
      <c r="DJ425" s="48"/>
      <c r="DK425" s="48"/>
      <c r="DL425" s="48"/>
      <c r="DM425" s="48"/>
      <c r="DN425" s="48"/>
      <c r="DO425" s="48"/>
      <c r="DP425" s="48"/>
      <c r="DQ425" s="48"/>
      <c r="DR425" s="48"/>
      <c r="DS425" s="48"/>
      <c r="DT425" s="48"/>
      <c r="DU425" s="48"/>
      <c r="DV425" s="48"/>
      <c r="DW425" s="48"/>
      <c r="DX425" s="48"/>
      <c r="DY425" s="48"/>
      <c r="DZ425" s="48"/>
      <c r="EA425" s="48"/>
      <c r="EB425" s="48"/>
      <c r="EC425" s="48"/>
      <c r="ED425" s="48"/>
      <c r="EE425" s="48"/>
      <c r="EF425" s="48"/>
      <c r="EG425" s="48"/>
      <c r="EH425" s="48"/>
      <c r="EI425" s="48"/>
      <c r="EJ425" s="48"/>
      <c r="EK425" s="48"/>
      <c r="EL425" s="48"/>
      <c r="EM425" s="48"/>
      <c r="EN425" s="48"/>
      <c r="EO425" s="48"/>
      <c r="EP425" s="48"/>
      <c r="EQ425" s="48"/>
      <c r="ER425" s="48"/>
      <c r="ES425" s="48"/>
      <c r="ET425" s="48"/>
      <c r="EU425" s="48"/>
      <c r="EV425" s="48"/>
      <c r="EW425" s="48"/>
      <c r="EX425" s="48"/>
      <c r="EY425" s="48"/>
      <c r="EZ425" s="48"/>
      <c r="FA425" s="48"/>
      <c r="FB425" s="48"/>
      <c r="FC425" s="48"/>
      <c r="FD425" s="48"/>
      <c r="FE425" s="48"/>
      <c r="FF425" s="48"/>
      <c r="FG425" s="48"/>
      <c r="FH425" s="48"/>
      <c r="FI425" s="48"/>
      <c r="FJ425" s="48"/>
      <c r="FK425" s="48"/>
      <c r="FL425" s="48"/>
      <c r="FM425" s="48"/>
      <c r="FN425" s="48"/>
      <c r="FO425" s="48"/>
      <c r="FP425" s="48"/>
      <c r="FQ425" s="48"/>
      <c r="FR425" s="48"/>
      <c r="FS425" s="48"/>
      <c r="FT425" s="48"/>
      <c r="FU425" s="48"/>
      <c r="FV425" s="48"/>
      <c r="FW425" s="48"/>
      <c r="FX425" s="48"/>
      <c r="FY425" s="48"/>
      <c r="FZ425" s="48"/>
      <c r="GA425" s="48"/>
      <c r="GB425" s="48"/>
      <c r="GC425" s="48"/>
      <c r="GD425" s="48"/>
      <c r="GE425" s="48"/>
      <c r="GF425" s="48"/>
      <c r="GG425" s="48"/>
      <c r="GH425" s="48"/>
      <c r="GI425" s="48"/>
      <c r="GJ425" s="48"/>
      <c r="GK425" s="48"/>
      <c r="GL425" s="48"/>
      <c r="GM425" s="48"/>
      <c r="GN425" s="48"/>
      <c r="GO425" s="48"/>
      <c r="GP425" s="48"/>
      <c r="GQ425" s="48"/>
      <c r="GR425" s="48"/>
      <c r="GS425" s="48"/>
      <c r="GT425" s="48"/>
      <c r="GU425" s="48"/>
      <c r="GV425" s="48"/>
      <c r="GW425" s="48"/>
      <c r="GX425" s="48"/>
      <c r="GY425" s="48"/>
      <c r="GZ425" s="48"/>
      <c r="HA425" s="48"/>
      <c r="HB425" s="48"/>
      <c r="HC425" s="48"/>
      <c r="HD425" s="48"/>
      <c r="HE425" s="48"/>
      <c r="HF425" s="48"/>
      <c r="HG425" s="48"/>
      <c r="HH425" s="48"/>
      <c r="HI425" s="48"/>
      <c r="HJ425" s="48"/>
      <c r="HK425" s="48"/>
      <c r="HL425" s="48"/>
      <c r="HM425" s="48"/>
      <c r="HN425" s="48"/>
      <c r="HO425" s="48"/>
      <c r="HP425" s="48"/>
      <c r="HQ425" s="48"/>
      <c r="HR425" s="48"/>
      <c r="HS425" s="48"/>
      <c r="HT425" s="48"/>
      <c r="HU425" s="48"/>
      <c r="HV425" s="48"/>
      <c r="HW425" s="48"/>
      <c r="HX425" s="48"/>
      <c r="HY425" s="48"/>
      <c r="HZ425" s="48"/>
      <c r="IA425" s="48"/>
      <c r="IB425" s="48"/>
      <c r="IC425" s="48"/>
      <c r="ID425" s="48"/>
      <c r="IE425" s="48"/>
      <c r="IF425" s="48"/>
      <c r="IG425" s="48"/>
      <c r="IH425" s="48"/>
      <c r="II425" s="48"/>
      <c r="IJ425" s="48"/>
    </row>
    <row r="426" spans="1:244" s="47" customFormat="1" x14ac:dyDescent="0.2">
      <c r="A426" s="52" t="s">
        <v>50</v>
      </c>
      <c r="B426" s="52"/>
      <c r="D426" s="69"/>
      <c r="E426" s="69"/>
      <c r="F426" s="69"/>
      <c r="G426" s="69"/>
      <c r="H426" s="69"/>
      <c r="I426" s="69"/>
    </row>
    <row r="427" spans="1:244" x14ac:dyDescent="0.2">
      <c r="A427" s="53" t="s">
        <v>484</v>
      </c>
      <c r="B427" s="53" t="s">
        <v>566</v>
      </c>
      <c r="C427" s="54" t="s">
        <v>473</v>
      </c>
      <c r="D427" s="55">
        <v>66770000</v>
      </c>
      <c r="E427" s="55"/>
      <c r="F427" s="55">
        <f t="shared" ref="F427" si="57">SUM(D427:E427)</f>
        <v>66770000</v>
      </c>
      <c r="G427" s="55">
        <v>0</v>
      </c>
      <c r="H427" s="55">
        <v>66770000</v>
      </c>
      <c r="I427" s="41" t="s">
        <v>312</v>
      </c>
    </row>
    <row r="428" spans="1:244" s="47" customFormat="1" x14ac:dyDescent="0.2">
      <c r="A428" s="66"/>
      <c r="B428" s="66"/>
      <c r="C428" s="67" t="s">
        <v>51</v>
      </c>
      <c r="D428" s="68">
        <f>SUM(D427:D427)</f>
        <v>66770000</v>
      </c>
      <c r="E428" s="68">
        <f>SUM(E427:E427)</f>
        <v>0</v>
      </c>
      <c r="F428" s="68">
        <f>SUM(F427:F427)</f>
        <v>66770000</v>
      </c>
      <c r="G428" s="68">
        <v>0</v>
      </c>
      <c r="H428" s="68">
        <f>SUM(H427:H427)</f>
        <v>66770000</v>
      </c>
      <c r="I428" s="69"/>
    </row>
    <row r="429" spans="1:244" s="47" customFormat="1" x14ac:dyDescent="0.2">
      <c r="A429" s="52"/>
      <c r="B429" s="52"/>
      <c r="D429" s="69"/>
      <c r="E429" s="69"/>
      <c r="F429" s="69"/>
      <c r="G429" s="69"/>
      <c r="H429" s="69"/>
      <c r="I429" s="69"/>
    </row>
    <row r="430" spans="1:244" s="47" customFormat="1" x14ac:dyDescent="0.2">
      <c r="A430" s="52"/>
      <c r="B430" s="52"/>
      <c r="D430" s="69"/>
      <c r="E430" s="69"/>
      <c r="F430" s="69"/>
      <c r="G430" s="69"/>
      <c r="H430" s="69"/>
      <c r="I430" s="69"/>
    </row>
    <row r="431" spans="1:244" s="47" customFormat="1" x14ac:dyDescent="0.2">
      <c r="A431" s="48" t="s">
        <v>483</v>
      </c>
      <c r="B431" s="52"/>
      <c r="D431" s="69"/>
      <c r="E431" s="69"/>
      <c r="F431" s="69"/>
      <c r="G431" s="69"/>
      <c r="H431" s="69"/>
      <c r="I431" s="69"/>
    </row>
    <row r="432" spans="1:244" ht="12.4" customHeight="1" x14ac:dyDescent="0.2">
      <c r="A432" s="48" t="s">
        <v>226</v>
      </c>
      <c r="B432" s="48"/>
      <c r="C432" s="48"/>
      <c r="D432" s="48"/>
      <c r="E432" s="48"/>
      <c r="F432" s="48"/>
      <c r="G432" s="48"/>
      <c r="H432" s="48"/>
      <c r="I432" s="48"/>
      <c r="J432" s="48"/>
      <c r="K432" s="48"/>
      <c r="L432" s="48"/>
      <c r="M432" s="48"/>
      <c r="N432" s="48"/>
      <c r="O432" s="48"/>
      <c r="P432" s="48"/>
      <c r="Q432" s="48"/>
      <c r="R432" s="48"/>
      <c r="S432" s="48"/>
      <c r="T432" s="48"/>
      <c r="U432" s="48"/>
      <c r="V432" s="48"/>
      <c r="W432" s="48"/>
      <c r="X432" s="48"/>
      <c r="Y432" s="48"/>
      <c r="Z432" s="48"/>
      <c r="AA432" s="48"/>
      <c r="AB432" s="48"/>
      <c r="AC432" s="48"/>
      <c r="AD432" s="48"/>
      <c r="AE432" s="48"/>
      <c r="AF432" s="48"/>
      <c r="AG432" s="48"/>
      <c r="AH432" s="48"/>
      <c r="AI432" s="48"/>
      <c r="AJ432" s="48"/>
      <c r="AK432" s="48"/>
      <c r="AL432" s="48"/>
      <c r="AM432" s="48"/>
      <c r="AN432" s="48"/>
      <c r="AO432" s="48"/>
      <c r="AP432" s="48"/>
      <c r="AQ432" s="48"/>
      <c r="AR432" s="48"/>
      <c r="AS432" s="48"/>
      <c r="AT432" s="48"/>
      <c r="AU432" s="48"/>
      <c r="AV432" s="48"/>
      <c r="AW432" s="48"/>
      <c r="AX432" s="48"/>
      <c r="AY432" s="48"/>
      <c r="AZ432" s="48"/>
      <c r="BA432" s="48"/>
      <c r="BB432" s="48"/>
      <c r="BC432" s="48"/>
      <c r="BD432" s="48"/>
      <c r="BE432" s="48"/>
      <c r="BF432" s="48"/>
      <c r="BG432" s="48"/>
      <c r="BH432" s="48"/>
      <c r="BI432" s="48"/>
      <c r="BJ432" s="48"/>
      <c r="BK432" s="48"/>
      <c r="BL432" s="48"/>
      <c r="BM432" s="48"/>
      <c r="BN432" s="48"/>
      <c r="BO432" s="48"/>
      <c r="BP432" s="48"/>
      <c r="BQ432" s="48"/>
      <c r="BR432" s="48"/>
      <c r="BS432" s="48"/>
      <c r="BT432" s="48"/>
      <c r="BU432" s="48"/>
      <c r="BV432" s="48"/>
      <c r="BW432" s="48"/>
      <c r="BX432" s="48"/>
      <c r="BY432" s="48"/>
      <c r="BZ432" s="48"/>
      <c r="CA432" s="48"/>
      <c r="CB432" s="48"/>
      <c r="CC432" s="48"/>
      <c r="CD432" s="48"/>
      <c r="CE432" s="48"/>
      <c r="CF432" s="48"/>
      <c r="CG432" s="48"/>
      <c r="CH432" s="48"/>
      <c r="CI432" s="48"/>
      <c r="CJ432" s="48"/>
      <c r="CK432" s="48"/>
      <c r="CL432" s="48"/>
      <c r="CM432" s="48"/>
      <c r="CN432" s="48"/>
      <c r="CO432" s="48"/>
      <c r="CP432" s="48"/>
      <c r="CQ432" s="48"/>
      <c r="CR432" s="48"/>
      <c r="CS432" s="48"/>
      <c r="CT432" s="48"/>
      <c r="CU432" s="48"/>
      <c r="CV432" s="48"/>
      <c r="CW432" s="48"/>
      <c r="CX432" s="48"/>
      <c r="CY432" s="48"/>
      <c r="CZ432" s="48"/>
      <c r="DA432" s="48"/>
      <c r="DB432" s="48"/>
      <c r="DC432" s="48"/>
      <c r="DD432" s="48"/>
      <c r="DE432" s="48"/>
      <c r="DF432" s="48"/>
      <c r="DG432" s="48"/>
      <c r="DH432" s="48"/>
      <c r="DI432" s="48"/>
      <c r="DJ432" s="48"/>
      <c r="DK432" s="48"/>
      <c r="DL432" s="48"/>
      <c r="DM432" s="48"/>
      <c r="DN432" s="48"/>
      <c r="DO432" s="48"/>
      <c r="DP432" s="48"/>
      <c r="DQ432" s="48"/>
      <c r="DR432" s="48"/>
      <c r="DS432" s="48"/>
      <c r="DT432" s="48"/>
      <c r="DU432" s="48"/>
      <c r="DV432" s="48"/>
      <c r="DW432" s="48"/>
      <c r="DX432" s="48"/>
      <c r="DY432" s="48"/>
      <c r="DZ432" s="48"/>
      <c r="EA432" s="48"/>
      <c r="EB432" s="48"/>
      <c r="EC432" s="48"/>
      <c r="ED432" s="48"/>
      <c r="EE432" s="48"/>
      <c r="EF432" s="48"/>
      <c r="EG432" s="48"/>
      <c r="EH432" s="48"/>
      <c r="EI432" s="48"/>
      <c r="EJ432" s="48"/>
      <c r="EK432" s="48"/>
      <c r="EL432" s="48"/>
      <c r="EM432" s="48"/>
      <c r="EN432" s="48"/>
      <c r="EO432" s="48"/>
      <c r="EP432" s="48"/>
      <c r="EQ432" s="48"/>
      <c r="ER432" s="48"/>
      <c r="ES432" s="48"/>
      <c r="ET432" s="48"/>
      <c r="EU432" s="48"/>
      <c r="EV432" s="48"/>
      <c r="EW432" s="48"/>
      <c r="EX432" s="48"/>
      <c r="EY432" s="48"/>
      <c r="EZ432" s="48"/>
      <c r="FA432" s="48"/>
      <c r="FB432" s="48"/>
      <c r="FC432" s="48"/>
      <c r="FD432" s="48"/>
      <c r="FE432" s="48"/>
      <c r="FF432" s="48"/>
      <c r="FG432" s="48"/>
      <c r="FH432" s="48"/>
      <c r="FI432" s="48"/>
      <c r="FJ432" s="48"/>
      <c r="FK432" s="48"/>
      <c r="FL432" s="48"/>
      <c r="FM432" s="48"/>
      <c r="FN432" s="48"/>
      <c r="FO432" s="48"/>
      <c r="FP432" s="48"/>
      <c r="FQ432" s="48"/>
      <c r="FR432" s="48"/>
      <c r="FS432" s="48"/>
      <c r="FT432" s="48"/>
      <c r="FU432" s="48"/>
      <c r="FV432" s="48"/>
      <c r="FW432" s="48"/>
      <c r="FX432" s="48"/>
      <c r="FY432" s="48"/>
      <c r="FZ432" s="48"/>
      <c r="GA432" s="48"/>
      <c r="GB432" s="48"/>
      <c r="GC432" s="48"/>
      <c r="GD432" s="48"/>
      <c r="GE432" s="48"/>
      <c r="GF432" s="48"/>
      <c r="GG432" s="48"/>
      <c r="GH432" s="48"/>
      <c r="GI432" s="48"/>
      <c r="GJ432" s="48"/>
      <c r="GK432" s="48"/>
      <c r="GL432" s="48"/>
      <c r="GM432" s="48"/>
      <c r="GN432" s="48"/>
      <c r="GO432" s="48"/>
      <c r="GP432" s="48"/>
      <c r="GQ432" s="48"/>
      <c r="GR432" s="48"/>
      <c r="GS432" s="48"/>
      <c r="GT432" s="48"/>
      <c r="GU432" s="48"/>
      <c r="GV432" s="48"/>
      <c r="GW432" s="48"/>
      <c r="GX432" s="48"/>
      <c r="GY432" s="48"/>
      <c r="GZ432" s="48"/>
      <c r="HA432" s="48"/>
      <c r="HB432" s="48"/>
      <c r="HC432" s="48"/>
      <c r="HD432" s="48"/>
      <c r="HE432" s="48"/>
      <c r="HF432" s="48"/>
      <c r="HG432" s="48"/>
      <c r="HH432" s="48"/>
      <c r="HI432" s="48"/>
      <c r="HJ432" s="48"/>
      <c r="HK432" s="48"/>
      <c r="HL432" s="48"/>
      <c r="HM432" s="48"/>
      <c r="HN432" s="48"/>
      <c r="HO432" s="48"/>
      <c r="HP432" s="48"/>
      <c r="HQ432" s="48"/>
      <c r="HR432" s="48"/>
      <c r="HS432" s="48"/>
      <c r="HT432" s="48"/>
      <c r="HU432" s="48"/>
      <c r="HV432" s="48"/>
      <c r="HW432" s="48"/>
      <c r="HX432" s="48"/>
      <c r="HY432" s="48"/>
      <c r="HZ432" s="48"/>
      <c r="IA432" s="48"/>
      <c r="IB432" s="48"/>
      <c r="IC432" s="48"/>
      <c r="ID432" s="48"/>
      <c r="IE432" s="48"/>
      <c r="IF432" s="48"/>
      <c r="IG432" s="48"/>
      <c r="IH432" s="48"/>
      <c r="II432" s="48"/>
      <c r="IJ432" s="48"/>
    </row>
    <row r="433" spans="1:9" s="47" customFormat="1" x14ac:dyDescent="0.2">
      <c r="A433" s="52" t="s">
        <v>52</v>
      </c>
      <c r="B433" s="52"/>
      <c r="D433" s="69"/>
      <c r="E433" s="69"/>
      <c r="F433" s="69"/>
      <c r="G433" s="69"/>
      <c r="H433" s="69"/>
      <c r="I433" s="69"/>
    </row>
    <row r="434" spans="1:9" s="47" customFormat="1" x14ac:dyDescent="0.2">
      <c r="A434" s="53" t="s">
        <v>396</v>
      </c>
      <c r="B434" s="53" t="s">
        <v>211</v>
      </c>
      <c r="C434" s="54" t="s">
        <v>537</v>
      </c>
      <c r="D434" s="55">
        <v>2053000</v>
      </c>
      <c r="E434" s="55"/>
      <c r="F434" s="55">
        <f t="shared" ref="F434:F439" si="58">SUM(D434:E434)</f>
        <v>2053000</v>
      </c>
      <c r="G434" s="55">
        <v>0</v>
      </c>
      <c r="H434" s="55">
        <v>2053000</v>
      </c>
      <c r="I434" s="41" t="s">
        <v>312</v>
      </c>
    </row>
    <row r="435" spans="1:9" s="60" customFormat="1" x14ac:dyDescent="0.2">
      <c r="A435" s="56"/>
      <c r="B435" s="56"/>
      <c r="C435" s="57" t="s">
        <v>538</v>
      </c>
      <c r="D435" s="58">
        <f t="shared" ref="D435" si="59">SUM(D434)</f>
        <v>2053000</v>
      </c>
      <c r="E435" s="58">
        <f t="shared" ref="E435:H435" si="60">SUM(E434)</f>
        <v>0</v>
      </c>
      <c r="F435" s="58">
        <f t="shared" si="60"/>
        <v>2053000</v>
      </c>
      <c r="G435" s="58">
        <f t="shared" si="60"/>
        <v>0</v>
      </c>
      <c r="H435" s="58">
        <f t="shared" si="60"/>
        <v>2053000</v>
      </c>
      <c r="I435" s="42"/>
    </row>
    <row r="436" spans="1:9" s="47" customFormat="1" x14ac:dyDescent="0.2">
      <c r="A436" s="53" t="s">
        <v>212</v>
      </c>
      <c r="B436" s="53" t="s">
        <v>212</v>
      </c>
      <c r="C436" s="54" t="s">
        <v>507</v>
      </c>
      <c r="D436" s="55">
        <v>267000</v>
      </c>
      <c r="E436" s="55"/>
      <c r="F436" s="55">
        <f t="shared" si="58"/>
        <v>267000</v>
      </c>
      <c r="G436" s="55">
        <v>0</v>
      </c>
      <c r="H436" s="55">
        <v>267000</v>
      </c>
      <c r="I436" s="41" t="s">
        <v>312</v>
      </c>
    </row>
    <row r="437" spans="1:9" s="60" customFormat="1" x14ac:dyDescent="0.2">
      <c r="A437" s="56"/>
      <c r="B437" s="56"/>
      <c r="C437" s="57" t="s">
        <v>539</v>
      </c>
      <c r="D437" s="58">
        <f t="shared" ref="D437" si="61">SUM(D436)</f>
        <v>267000</v>
      </c>
      <c r="E437" s="58">
        <f t="shared" ref="E437:H437" si="62">SUM(E436)</f>
        <v>0</v>
      </c>
      <c r="F437" s="58">
        <f t="shared" si="62"/>
        <v>267000</v>
      </c>
      <c r="G437" s="58">
        <f t="shared" si="62"/>
        <v>0</v>
      </c>
      <c r="H437" s="58">
        <f t="shared" si="62"/>
        <v>267000</v>
      </c>
      <c r="I437" s="42"/>
    </row>
    <row r="438" spans="1:9" s="47" customFormat="1" x14ac:dyDescent="0.2">
      <c r="A438" s="53" t="s">
        <v>496</v>
      </c>
      <c r="B438" s="53" t="s">
        <v>496</v>
      </c>
      <c r="C438" s="54" t="s">
        <v>540</v>
      </c>
      <c r="D438" s="55">
        <v>472000</v>
      </c>
      <c r="E438" s="55"/>
      <c r="F438" s="55">
        <f t="shared" si="58"/>
        <v>472000</v>
      </c>
      <c r="G438" s="55">
        <v>40000</v>
      </c>
      <c r="H438" s="55">
        <v>432000</v>
      </c>
      <c r="I438" s="41" t="s">
        <v>312</v>
      </c>
    </row>
    <row r="439" spans="1:9" s="47" customFormat="1" x14ac:dyDescent="0.2">
      <c r="A439" s="53" t="s">
        <v>218</v>
      </c>
      <c r="B439" s="53" t="s">
        <v>218</v>
      </c>
      <c r="C439" s="54" t="s">
        <v>542</v>
      </c>
      <c r="D439" s="55">
        <v>1496000</v>
      </c>
      <c r="E439" s="55"/>
      <c r="F439" s="55">
        <f t="shared" si="58"/>
        <v>1496000</v>
      </c>
      <c r="G439" s="55">
        <v>1381961</v>
      </c>
      <c r="H439" s="55">
        <v>114039</v>
      </c>
      <c r="I439" s="41" t="s">
        <v>312</v>
      </c>
    </row>
    <row r="440" spans="1:9" x14ac:dyDescent="0.2">
      <c r="A440" s="53" t="s">
        <v>543</v>
      </c>
      <c r="B440" s="53" t="s">
        <v>315</v>
      </c>
      <c r="C440" s="54" t="s">
        <v>89</v>
      </c>
      <c r="D440" s="55">
        <v>531000</v>
      </c>
      <c r="E440" s="55"/>
      <c r="F440" s="55">
        <f t="shared" ref="F440:F443" si="63">SUM(D440:E440)</f>
        <v>531000</v>
      </c>
      <c r="G440" s="55">
        <v>274039</v>
      </c>
      <c r="H440" s="55">
        <v>256961</v>
      </c>
      <c r="I440" s="41" t="s">
        <v>312</v>
      </c>
    </row>
    <row r="441" spans="1:9" s="60" customFormat="1" x14ac:dyDescent="0.2">
      <c r="A441" s="56"/>
      <c r="B441" s="56"/>
      <c r="C441" s="57" t="s">
        <v>544</v>
      </c>
      <c r="D441" s="58">
        <f t="shared" ref="D441" si="64">SUM(D438:D440)</f>
        <v>2499000</v>
      </c>
      <c r="E441" s="58">
        <f t="shared" ref="E441:H441" si="65">SUM(E438:E440)</f>
        <v>0</v>
      </c>
      <c r="F441" s="58">
        <f t="shared" si="65"/>
        <v>2499000</v>
      </c>
      <c r="G441" s="58">
        <f t="shared" si="65"/>
        <v>1696000</v>
      </c>
      <c r="H441" s="58">
        <f t="shared" si="65"/>
        <v>803000</v>
      </c>
      <c r="I441" s="42"/>
    </row>
    <row r="442" spans="1:9" x14ac:dyDescent="0.2">
      <c r="A442" s="53" t="s">
        <v>331</v>
      </c>
      <c r="B442" s="53" t="s">
        <v>331</v>
      </c>
      <c r="C442" s="54" t="s">
        <v>535</v>
      </c>
      <c r="D442" s="55">
        <v>2362000</v>
      </c>
      <c r="E442" s="55"/>
      <c r="F442" s="55">
        <f t="shared" si="63"/>
        <v>2362000</v>
      </c>
      <c r="G442" s="55">
        <v>0</v>
      </c>
      <c r="H442" s="55">
        <v>2362000</v>
      </c>
      <c r="I442" s="41" t="s">
        <v>312</v>
      </c>
    </row>
    <row r="443" spans="1:9" x14ac:dyDescent="0.2">
      <c r="A443" s="53" t="s">
        <v>317</v>
      </c>
      <c r="B443" s="53" t="s">
        <v>317</v>
      </c>
      <c r="C443" s="54" t="s">
        <v>132</v>
      </c>
      <c r="D443" s="55">
        <v>638000</v>
      </c>
      <c r="E443" s="55"/>
      <c r="F443" s="55">
        <f t="shared" si="63"/>
        <v>638000</v>
      </c>
      <c r="G443" s="55">
        <v>0</v>
      </c>
      <c r="H443" s="55">
        <v>638000</v>
      </c>
      <c r="I443" s="41" t="s">
        <v>312</v>
      </c>
    </row>
    <row r="444" spans="1:9" s="60" customFormat="1" x14ac:dyDescent="0.2">
      <c r="A444" s="56"/>
      <c r="B444" s="56"/>
      <c r="C444" s="57" t="s">
        <v>536</v>
      </c>
      <c r="D444" s="58">
        <f t="shared" ref="D444" si="66">SUM(D442:D443)</f>
        <v>3000000</v>
      </c>
      <c r="E444" s="58">
        <f t="shared" ref="E444:H444" si="67">SUM(E442:E443)</f>
        <v>0</v>
      </c>
      <c r="F444" s="58">
        <f t="shared" si="67"/>
        <v>3000000</v>
      </c>
      <c r="G444" s="58">
        <f t="shared" si="67"/>
        <v>0</v>
      </c>
      <c r="H444" s="58">
        <f t="shared" si="67"/>
        <v>3000000</v>
      </c>
      <c r="I444" s="42"/>
    </row>
    <row r="445" spans="1:9" x14ac:dyDescent="0.2">
      <c r="A445" s="53" t="s">
        <v>216</v>
      </c>
      <c r="B445" s="53" t="s">
        <v>216</v>
      </c>
      <c r="C445" s="54" t="s">
        <v>532</v>
      </c>
      <c r="D445" s="55">
        <v>46772000</v>
      </c>
      <c r="E445" s="55"/>
      <c r="F445" s="55">
        <f t="shared" ref="F445:F449" si="68">SUM(D445:E445)</f>
        <v>46772000</v>
      </c>
      <c r="G445" s="55">
        <v>0</v>
      </c>
      <c r="H445" s="55">
        <v>46772000</v>
      </c>
      <c r="I445" s="41" t="s">
        <v>312</v>
      </c>
    </row>
    <row r="446" spans="1:9" x14ac:dyDescent="0.2">
      <c r="A446" s="53" t="s">
        <v>216</v>
      </c>
      <c r="B446" s="53"/>
      <c r="C446" s="54" t="s">
        <v>541</v>
      </c>
      <c r="D446" s="55">
        <v>512000</v>
      </c>
      <c r="E446" s="55"/>
      <c r="F446" s="55">
        <f t="shared" si="68"/>
        <v>512000</v>
      </c>
      <c r="G446" s="55">
        <v>210000</v>
      </c>
      <c r="H446" s="55">
        <v>302000</v>
      </c>
      <c r="I446" s="41" t="s">
        <v>312</v>
      </c>
    </row>
    <row r="447" spans="1:9" x14ac:dyDescent="0.2">
      <c r="A447" s="53" t="s">
        <v>216</v>
      </c>
      <c r="B447" s="53"/>
      <c r="C447" s="54" t="s">
        <v>533</v>
      </c>
      <c r="D447" s="55">
        <v>1890000</v>
      </c>
      <c r="E447" s="55"/>
      <c r="F447" s="55">
        <f t="shared" si="68"/>
        <v>1890000</v>
      </c>
      <c r="G447" s="55">
        <v>995650</v>
      </c>
      <c r="H447" s="55">
        <v>894350</v>
      </c>
      <c r="I447" s="41" t="s">
        <v>312</v>
      </c>
    </row>
    <row r="448" spans="1:9" x14ac:dyDescent="0.2">
      <c r="A448" s="53" t="s">
        <v>216</v>
      </c>
      <c r="B448" s="53"/>
      <c r="C448" s="54" t="s">
        <v>517</v>
      </c>
      <c r="D448" s="55">
        <v>0</v>
      </c>
      <c r="E448" s="55">
        <v>0</v>
      </c>
      <c r="F448" s="55">
        <f t="shared" si="68"/>
        <v>0</v>
      </c>
      <c r="G448" s="55">
        <v>0</v>
      </c>
      <c r="H448" s="55">
        <v>7875000</v>
      </c>
    </row>
    <row r="449" spans="1:244" x14ac:dyDescent="0.2">
      <c r="A449" s="53" t="s">
        <v>316</v>
      </c>
      <c r="B449" s="53" t="s">
        <v>316</v>
      </c>
      <c r="C449" s="54" t="s">
        <v>131</v>
      </c>
      <c r="D449" s="55">
        <v>13277000</v>
      </c>
      <c r="E449" s="55"/>
      <c r="F449" s="55">
        <f t="shared" si="68"/>
        <v>13277000</v>
      </c>
      <c r="G449" s="55"/>
      <c r="H449" s="55">
        <v>15402000</v>
      </c>
      <c r="I449" s="41" t="s">
        <v>312</v>
      </c>
    </row>
    <row r="450" spans="1:244" s="60" customFormat="1" x14ac:dyDescent="0.2">
      <c r="A450" s="56"/>
      <c r="B450" s="56"/>
      <c r="C450" s="57" t="s">
        <v>534</v>
      </c>
      <c r="D450" s="58">
        <f>SUM(D445:D449)</f>
        <v>62451000</v>
      </c>
      <c r="E450" s="58">
        <f>SUM(E445:E449)</f>
        <v>0</v>
      </c>
      <c r="F450" s="58">
        <f>SUM(F445:F449)</f>
        <v>62451000</v>
      </c>
      <c r="G450" s="58">
        <f>SUM(G445:G449)</f>
        <v>1205650</v>
      </c>
      <c r="H450" s="58">
        <f>SUM(H445:H449)</f>
        <v>71245350</v>
      </c>
      <c r="I450" s="42"/>
    </row>
    <row r="451" spans="1:244" s="47" customFormat="1" x14ac:dyDescent="0.2">
      <c r="A451" s="66"/>
      <c r="B451" s="66"/>
      <c r="C451" s="67" t="s">
        <v>545</v>
      </c>
      <c r="D451" s="68">
        <f>SUM(D450,D444,D441,D437,D435)</f>
        <v>70270000</v>
      </c>
      <c r="E451" s="68">
        <f>SUM(E450,E444,E441,E437,E435)</f>
        <v>0</v>
      </c>
      <c r="F451" s="68">
        <f>SUM(F450,F444,F441,F437,F435)</f>
        <v>70270000</v>
      </c>
      <c r="G451" s="68">
        <f>SUM(G450,G444,G441,G437,G435)</f>
        <v>2901650</v>
      </c>
      <c r="H451" s="68">
        <f>SUM(H450,H444,H441,H437,H435)</f>
        <v>77368350</v>
      </c>
      <c r="I451" s="69"/>
    </row>
    <row r="452" spans="1:244" s="47" customFormat="1" x14ac:dyDescent="0.2">
      <c r="A452" s="52"/>
      <c r="B452" s="52"/>
      <c r="D452" s="69"/>
      <c r="E452" s="69"/>
      <c r="F452" s="69"/>
      <c r="G452" s="69"/>
      <c r="H452" s="69"/>
      <c r="I452" s="69"/>
    </row>
    <row r="453" spans="1:244" s="47" customFormat="1" x14ac:dyDescent="0.2">
      <c r="A453" s="52"/>
      <c r="B453" s="52"/>
      <c r="D453" s="69"/>
      <c r="E453" s="69"/>
      <c r="F453" s="69"/>
      <c r="G453" s="69"/>
      <c r="H453" s="69"/>
      <c r="I453" s="69"/>
    </row>
    <row r="454" spans="1:244" s="47" customFormat="1" x14ac:dyDescent="0.2">
      <c r="A454" s="48" t="s">
        <v>593</v>
      </c>
      <c r="B454" s="48"/>
      <c r="C454" s="43"/>
      <c r="D454" s="51"/>
      <c r="E454" s="51"/>
      <c r="F454" s="51"/>
      <c r="G454" s="51"/>
      <c r="H454" s="51"/>
      <c r="I454" s="51"/>
    </row>
    <row r="455" spans="1:244" s="47" customFormat="1" x14ac:dyDescent="0.2">
      <c r="A455" s="48" t="s">
        <v>226</v>
      </c>
      <c r="B455" s="48"/>
      <c r="C455" s="43"/>
      <c r="D455" s="51"/>
      <c r="E455" s="51"/>
      <c r="F455" s="51"/>
      <c r="G455" s="51"/>
      <c r="H455" s="51"/>
      <c r="I455" s="51"/>
    </row>
    <row r="456" spans="1:244" s="47" customFormat="1" x14ac:dyDescent="0.2">
      <c r="A456" s="52" t="s">
        <v>50</v>
      </c>
      <c r="B456" s="52"/>
      <c r="D456" s="69"/>
      <c r="E456" s="69"/>
      <c r="F456" s="69"/>
      <c r="G456" s="69"/>
      <c r="H456" s="69"/>
      <c r="I456" s="69"/>
    </row>
    <row r="457" spans="1:244" x14ac:dyDescent="0.2">
      <c r="A457" s="53" t="s">
        <v>344</v>
      </c>
      <c r="B457" s="53" t="s">
        <v>344</v>
      </c>
      <c r="C457" s="54" t="s">
        <v>473</v>
      </c>
      <c r="D457" s="55">
        <v>0</v>
      </c>
      <c r="E457" s="55">
        <v>24943848</v>
      </c>
      <c r="F457" s="55">
        <f t="shared" ref="F457" si="69">SUM(D457:E457)</f>
        <v>24943848</v>
      </c>
      <c r="G457" s="55">
        <v>24943848</v>
      </c>
      <c r="H457" s="55">
        <v>0</v>
      </c>
      <c r="I457" s="41" t="s">
        <v>312</v>
      </c>
    </row>
    <row r="458" spans="1:244" s="47" customFormat="1" x14ac:dyDescent="0.2">
      <c r="A458" s="66"/>
      <c r="B458" s="66"/>
      <c r="C458" s="67" t="s">
        <v>51</v>
      </c>
      <c r="D458" s="68">
        <f>SUM(D457:D457)</f>
        <v>0</v>
      </c>
      <c r="E458" s="68">
        <f>SUM(E457:E457)</f>
        <v>24943848</v>
      </c>
      <c r="F458" s="68">
        <f>SUM(F457:F457)</f>
        <v>24943848</v>
      </c>
      <c r="G458" s="68">
        <f t="shared" ref="G458:H458" si="70">SUM(G457:G457)</f>
        <v>24943848</v>
      </c>
      <c r="H458" s="68">
        <f t="shared" si="70"/>
        <v>0</v>
      </c>
      <c r="I458" s="69"/>
    </row>
    <row r="459" spans="1:244" s="47" customFormat="1" x14ac:dyDescent="0.2">
      <c r="A459" s="52"/>
      <c r="B459" s="52"/>
      <c r="D459" s="69"/>
      <c r="E459" s="69"/>
      <c r="F459" s="69"/>
      <c r="G459" s="69"/>
      <c r="H459" s="69"/>
      <c r="I459" s="69"/>
    </row>
    <row r="460" spans="1:244" s="47" customFormat="1" x14ac:dyDescent="0.2">
      <c r="A460" s="52"/>
      <c r="B460" s="52"/>
      <c r="D460" s="69"/>
      <c r="E460" s="69"/>
      <c r="F460" s="69"/>
      <c r="G460" s="69"/>
      <c r="H460" s="69"/>
      <c r="I460" s="69"/>
    </row>
    <row r="461" spans="1:244" s="47" customFormat="1" x14ac:dyDescent="0.2">
      <c r="A461" s="48" t="s">
        <v>593</v>
      </c>
      <c r="B461" s="48"/>
      <c r="C461" s="43"/>
      <c r="D461" s="51"/>
      <c r="E461" s="51"/>
      <c r="F461" s="51"/>
      <c r="G461" s="51"/>
      <c r="H461" s="51"/>
      <c r="I461" s="51"/>
    </row>
    <row r="462" spans="1:244" ht="12.4" customHeight="1" x14ac:dyDescent="0.2">
      <c r="A462" s="48" t="s">
        <v>226</v>
      </c>
      <c r="B462" s="48"/>
      <c r="C462" s="48"/>
      <c r="D462" s="48"/>
      <c r="E462" s="48"/>
      <c r="F462" s="48"/>
      <c r="G462" s="48"/>
      <c r="H462" s="48"/>
      <c r="I462" s="48"/>
      <c r="J462" s="48"/>
      <c r="K462" s="48"/>
      <c r="L462" s="48"/>
      <c r="M462" s="48"/>
      <c r="N462" s="48"/>
      <c r="O462" s="48"/>
      <c r="P462" s="48"/>
      <c r="Q462" s="48"/>
      <c r="R462" s="48"/>
      <c r="S462" s="48"/>
      <c r="T462" s="48"/>
      <c r="U462" s="48"/>
      <c r="V462" s="48"/>
      <c r="W462" s="48"/>
      <c r="X462" s="48"/>
      <c r="Y462" s="48"/>
      <c r="Z462" s="48"/>
      <c r="AA462" s="48"/>
      <c r="AB462" s="48"/>
      <c r="AC462" s="48"/>
      <c r="AD462" s="48"/>
      <c r="AE462" s="48"/>
      <c r="AF462" s="48"/>
      <c r="AG462" s="48"/>
      <c r="AH462" s="48"/>
      <c r="AI462" s="48"/>
      <c r="AJ462" s="48"/>
      <c r="AK462" s="48"/>
      <c r="AL462" s="48"/>
      <c r="AM462" s="48"/>
      <c r="AN462" s="48"/>
      <c r="AO462" s="48"/>
      <c r="AP462" s="48"/>
      <c r="AQ462" s="48"/>
      <c r="AR462" s="48"/>
      <c r="AS462" s="48"/>
      <c r="AT462" s="48"/>
      <c r="AU462" s="48"/>
      <c r="AV462" s="48"/>
      <c r="AW462" s="48"/>
      <c r="AX462" s="48"/>
      <c r="AY462" s="48"/>
      <c r="AZ462" s="48"/>
      <c r="BA462" s="48"/>
      <c r="BB462" s="48"/>
      <c r="BC462" s="48"/>
      <c r="BD462" s="48"/>
      <c r="BE462" s="48"/>
      <c r="BF462" s="48"/>
      <c r="BG462" s="48"/>
      <c r="BH462" s="48"/>
      <c r="BI462" s="48"/>
      <c r="BJ462" s="48"/>
      <c r="BK462" s="48"/>
      <c r="BL462" s="48"/>
      <c r="BM462" s="48"/>
      <c r="BN462" s="48"/>
      <c r="BO462" s="48"/>
      <c r="BP462" s="48"/>
      <c r="BQ462" s="48"/>
      <c r="BR462" s="48"/>
      <c r="BS462" s="48"/>
      <c r="BT462" s="48"/>
      <c r="BU462" s="48"/>
      <c r="BV462" s="48"/>
      <c r="BW462" s="48"/>
      <c r="BX462" s="48"/>
      <c r="BY462" s="48"/>
      <c r="BZ462" s="48"/>
      <c r="CA462" s="48"/>
      <c r="CB462" s="48"/>
      <c r="CC462" s="48"/>
      <c r="CD462" s="48"/>
      <c r="CE462" s="48"/>
      <c r="CF462" s="48"/>
      <c r="CG462" s="48"/>
      <c r="CH462" s="48"/>
      <c r="CI462" s="48"/>
      <c r="CJ462" s="48"/>
      <c r="CK462" s="48"/>
      <c r="CL462" s="48"/>
      <c r="CM462" s="48"/>
      <c r="CN462" s="48"/>
      <c r="CO462" s="48"/>
      <c r="CP462" s="48"/>
      <c r="CQ462" s="48"/>
      <c r="CR462" s="48"/>
      <c r="CS462" s="48"/>
      <c r="CT462" s="48"/>
      <c r="CU462" s="48"/>
      <c r="CV462" s="48"/>
      <c r="CW462" s="48"/>
      <c r="CX462" s="48"/>
      <c r="CY462" s="48"/>
      <c r="CZ462" s="48"/>
      <c r="DA462" s="48"/>
      <c r="DB462" s="48"/>
      <c r="DC462" s="48"/>
      <c r="DD462" s="48"/>
      <c r="DE462" s="48"/>
      <c r="DF462" s="48"/>
      <c r="DG462" s="48"/>
      <c r="DH462" s="48"/>
      <c r="DI462" s="48"/>
      <c r="DJ462" s="48"/>
      <c r="DK462" s="48"/>
      <c r="DL462" s="48"/>
      <c r="DM462" s="48"/>
      <c r="DN462" s="48"/>
      <c r="DO462" s="48"/>
      <c r="DP462" s="48"/>
      <c r="DQ462" s="48"/>
      <c r="DR462" s="48"/>
      <c r="DS462" s="48"/>
      <c r="DT462" s="48"/>
      <c r="DU462" s="48"/>
      <c r="DV462" s="48"/>
      <c r="DW462" s="48"/>
      <c r="DX462" s="48"/>
      <c r="DY462" s="48"/>
      <c r="DZ462" s="48"/>
      <c r="EA462" s="48"/>
      <c r="EB462" s="48"/>
      <c r="EC462" s="48"/>
      <c r="ED462" s="48"/>
      <c r="EE462" s="48"/>
      <c r="EF462" s="48"/>
      <c r="EG462" s="48"/>
      <c r="EH462" s="48"/>
      <c r="EI462" s="48"/>
      <c r="EJ462" s="48"/>
      <c r="EK462" s="48"/>
      <c r="EL462" s="48"/>
      <c r="EM462" s="48"/>
      <c r="EN462" s="48"/>
      <c r="EO462" s="48"/>
      <c r="EP462" s="48"/>
      <c r="EQ462" s="48"/>
      <c r="ER462" s="48"/>
      <c r="ES462" s="48"/>
      <c r="ET462" s="48"/>
      <c r="EU462" s="48"/>
      <c r="EV462" s="48"/>
      <c r="EW462" s="48"/>
      <c r="EX462" s="48"/>
      <c r="EY462" s="48"/>
      <c r="EZ462" s="48"/>
      <c r="FA462" s="48"/>
      <c r="FB462" s="48"/>
      <c r="FC462" s="48"/>
      <c r="FD462" s="48"/>
      <c r="FE462" s="48"/>
      <c r="FF462" s="48"/>
      <c r="FG462" s="48"/>
      <c r="FH462" s="48"/>
      <c r="FI462" s="48"/>
      <c r="FJ462" s="48"/>
      <c r="FK462" s="48"/>
      <c r="FL462" s="48"/>
      <c r="FM462" s="48"/>
      <c r="FN462" s="48"/>
      <c r="FO462" s="48"/>
      <c r="FP462" s="48"/>
      <c r="FQ462" s="48"/>
      <c r="FR462" s="48"/>
      <c r="FS462" s="48"/>
      <c r="FT462" s="48"/>
      <c r="FU462" s="48"/>
      <c r="FV462" s="48"/>
      <c r="FW462" s="48"/>
      <c r="FX462" s="48"/>
      <c r="FY462" s="48"/>
      <c r="FZ462" s="48"/>
      <c r="GA462" s="48"/>
      <c r="GB462" s="48"/>
      <c r="GC462" s="48"/>
      <c r="GD462" s="48"/>
      <c r="GE462" s="48"/>
      <c r="GF462" s="48"/>
      <c r="GG462" s="48"/>
      <c r="GH462" s="48"/>
      <c r="GI462" s="48"/>
      <c r="GJ462" s="48"/>
      <c r="GK462" s="48"/>
      <c r="GL462" s="48"/>
      <c r="GM462" s="48"/>
      <c r="GN462" s="48"/>
      <c r="GO462" s="48"/>
      <c r="GP462" s="48"/>
      <c r="GQ462" s="48"/>
      <c r="GR462" s="48"/>
      <c r="GS462" s="48"/>
      <c r="GT462" s="48"/>
      <c r="GU462" s="48"/>
      <c r="GV462" s="48"/>
      <c r="GW462" s="48"/>
      <c r="GX462" s="48"/>
      <c r="GY462" s="48"/>
      <c r="GZ462" s="48"/>
      <c r="HA462" s="48"/>
      <c r="HB462" s="48"/>
      <c r="HC462" s="48"/>
      <c r="HD462" s="48"/>
      <c r="HE462" s="48"/>
      <c r="HF462" s="48"/>
      <c r="HG462" s="48"/>
      <c r="HH462" s="48"/>
      <c r="HI462" s="48"/>
      <c r="HJ462" s="48"/>
      <c r="HK462" s="48"/>
      <c r="HL462" s="48"/>
      <c r="HM462" s="48"/>
      <c r="HN462" s="48"/>
      <c r="HO462" s="48"/>
      <c r="HP462" s="48"/>
      <c r="HQ462" s="48"/>
      <c r="HR462" s="48"/>
      <c r="HS462" s="48"/>
      <c r="HT462" s="48"/>
      <c r="HU462" s="48"/>
      <c r="HV462" s="48"/>
      <c r="HW462" s="48"/>
      <c r="HX462" s="48"/>
      <c r="HY462" s="48"/>
      <c r="HZ462" s="48"/>
      <c r="IA462" s="48"/>
      <c r="IB462" s="48"/>
      <c r="IC462" s="48"/>
      <c r="ID462" s="48"/>
      <c r="IE462" s="48"/>
      <c r="IF462" s="48"/>
      <c r="IG462" s="48"/>
      <c r="IH462" s="48"/>
      <c r="II462" s="48"/>
      <c r="IJ462" s="48"/>
    </row>
    <row r="463" spans="1:244" s="47" customFormat="1" x14ac:dyDescent="0.2">
      <c r="A463" s="52" t="s">
        <v>52</v>
      </c>
      <c r="B463" s="52"/>
      <c r="D463" s="69"/>
      <c r="E463" s="69"/>
      <c r="F463" s="69"/>
      <c r="G463" s="69"/>
      <c r="H463" s="69"/>
      <c r="I463" s="69"/>
    </row>
    <row r="464" spans="1:244" x14ac:dyDescent="0.2">
      <c r="A464" s="53" t="s">
        <v>216</v>
      </c>
      <c r="B464" s="53" t="s">
        <v>216</v>
      </c>
      <c r="C464" s="54" t="s">
        <v>607</v>
      </c>
      <c r="D464" s="55">
        <v>0</v>
      </c>
      <c r="E464" s="55">
        <v>12955528</v>
      </c>
      <c r="F464" s="55">
        <f t="shared" ref="F464:H471" si="71">SUM(D464:E464)</f>
        <v>12955528</v>
      </c>
      <c r="G464" s="55">
        <v>0</v>
      </c>
      <c r="H464" s="55">
        <f t="shared" si="71"/>
        <v>12955528</v>
      </c>
      <c r="I464" s="41" t="s">
        <v>312</v>
      </c>
    </row>
    <row r="465" spans="1:9" x14ac:dyDescent="0.2">
      <c r="A465" s="53" t="s">
        <v>216</v>
      </c>
      <c r="B465" s="53"/>
      <c r="C465" s="54" t="s">
        <v>517</v>
      </c>
      <c r="D465" s="55">
        <v>0</v>
      </c>
      <c r="E465" s="55"/>
      <c r="F465" s="55">
        <f t="shared" si="71"/>
        <v>0</v>
      </c>
      <c r="G465" s="55">
        <v>0</v>
      </c>
      <c r="H465" s="55">
        <v>1844256</v>
      </c>
    </row>
    <row r="466" spans="1:9" x14ac:dyDescent="0.2">
      <c r="A466" s="53" t="s">
        <v>316</v>
      </c>
      <c r="B466" s="53" t="s">
        <v>316</v>
      </c>
      <c r="C466" s="54" t="s">
        <v>504</v>
      </c>
      <c r="D466" s="55">
        <v>0</v>
      </c>
      <c r="E466" s="55">
        <v>3497992</v>
      </c>
      <c r="F466" s="55">
        <f t="shared" si="71"/>
        <v>3497992</v>
      </c>
      <c r="G466" s="55">
        <v>0</v>
      </c>
      <c r="H466" s="55">
        <f t="shared" si="71"/>
        <v>3497992</v>
      </c>
      <c r="I466" s="41" t="s">
        <v>312</v>
      </c>
    </row>
    <row r="467" spans="1:9" x14ac:dyDescent="0.2">
      <c r="A467" s="53" t="s">
        <v>408</v>
      </c>
      <c r="B467" s="53" t="s">
        <v>408</v>
      </c>
      <c r="C467" s="54" t="s">
        <v>608</v>
      </c>
      <c r="D467" s="55">
        <v>0</v>
      </c>
      <c r="E467" s="55">
        <v>4722061</v>
      </c>
      <c r="F467" s="55">
        <f t="shared" si="71"/>
        <v>4722061</v>
      </c>
      <c r="G467" s="55">
        <v>0</v>
      </c>
      <c r="H467" s="55">
        <f t="shared" si="71"/>
        <v>4722061</v>
      </c>
    </row>
    <row r="468" spans="1:9" x14ac:dyDescent="0.2">
      <c r="A468" s="53" t="s">
        <v>331</v>
      </c>
      <c r="B468" s="53" t="s">
        <v>331</v>
      </c>
      <c r="C468" s="54" t="s">
        <v>609</v>
      </c>
      <c r="D468" s="55">
        <v>0</v>
      </c>
      <c r="E468" s="55">
        <v>1180000</v>
      </c>
      <c r="F468" s="55">
        <f t="shared" si="71"/>
        <v>1180000</v>
      </c>
      <c r="G468" s="55">
        <v>0</v>
      </c>
      <c r="H468" s="55">
        <f t="shared" si="71"/>
        <v>1180000</v>
      </c>
      <c r="I468" s="41" t="s">
        <v>312</v>
      </c>
    </row>
    <row r="469" spans="1:9" x14ac:dyDescent="0.2">
      <c r="A469" s="53" t="s">
        <v>317</v>
      </c>
      <c r="B469" s="53" t="s">
        <v>317</v>
      </c>
      <c r="C469" s="54" t="s">
        <v>430</v>
      </c>
      <c r="D469" s="55">
        <v>0</v>
      </c>
      <c r="E469" s="55">
        <v>1593557</v>
      </c>
      <c r="F469" s="55">
        <f t="shared" si="71"/>
        <v>1593557</v>
      </c>
      <c r="G469" s="55">
        <v>0</v>
      </c>
      <c r="H469" s="55">
        <f t="shared" si="71"/>
        <v>1593557</v>
      </c>
    </row>
    <row r="470" spans="1:9" x14ac:dyDescent="0.2">
      <c r="A470" s="53" t="s">
        <v>434</v>
      </c>
      <c r="B470" s="53" t="s">
        <v>218</v>
      </c>
      <c r="C470" s="54" t="s">
        <v>15</v>
      </c>
      <c r="D470" s="55">
        <v>0</v>
      </c>
      <c r="E470" s="55">
        <v>909671</v>
      </c>
      <c r="F470" s="55">
        <f t="shared" si="71"/>
        <v>909671</v>
      </c>
      <c r="G470" s="55">
        <v>0</v>
      </c>
      <c r="H470" s="55">
        <f t="shared" si="71"/>
        <v>909671</v>
      </c>
      <c r="I470" s="41" t="s">
        <v>312</v>
      </c>
    </row>
    <row r="471" spans="1:9" x14ac:dyDescent="0.2">
      <c r="A471" s="53" t="s">
        <v>315</v>
      </c>
      <c r="B471" s="53" t="s">
        <v>315</v>
      </c>
      <c r="C471" s="54" t="s">
        <v>89</v>
      </c>
      <c r="D471" s="55">
        <v>0</v>
      </c>
      <c r="E471" s="55">
        <v>85039</v>
      </c>
      <c r="F471" s="55">
        <f t="shared" si="71"/>
        <v>85039</v>
      </c>
      <c r="G471" s="55">
        <v>0</v>
      </c>
      <c r="H471" s="55">
        <f t="shared" si="71"/>
        <v>85039</v>
      </c>
      <c r="I471" s="41" t="s">
        <v>312</v>
      </c>
    </row>
    <row r="472" spans="1:9" s="47" customFormat="1" x14ac:dyDescent="0.2">
      <c r="A472" s="66"/>
      <c r="B472" s="66"/>
      <c r="C472" s="67" t="s">
        <v>53</v>
      </c>
      <c r="D472" s="68">
        <f t="shared" ref="D472:H472" si="72">SUM(D464:D471)</f>
        <v>0</v>
      </c>
      <c r="E472" s="68">
        <f t="shared" si="72"/>
        <v>24943848</v>
      </c>
      <c r="F472" s="68">
        <f t="shared" si="72"/>
        <v>24943848</v>
      </c>
      <c r="G472" s="68">
        <f t="shared" si="72"/>
        <v>0</v>
      </c>
      <c r="H472" s="68">
        <f t="shared" si="72"/>
        <v>26788104</v>
      </c>
      <c r="I472" s="69"/>
    </row>
    <row r="473" spans="1:9" s="47" customFormat="1" x14ac:dyDescent="0.2">
      <c r="A473" s="52"/>
      <c r="B473" s="52"/>
      <c r="D473" s="69"/>
      <c r="E473" s="69"/>
      <c r="F473" s="69"/>
      <c r="G473" s="69"/>
      <c r="H473" s="69"/>
      <c r="I473" s="69"/>
    </row>
    <row r="474" spans="1:9" s="47" customFormat="1" x14ac:dyDescent="0.2">
      <c r="A474" s="52"/>
      <c r="B474" s="52"/>
      <c r="D474" s="69"/>
      <c r="E474" s="69"/>
      <c r="F474" s="69"/>
      <c r="G474" s="69"/>
      <c r="H474" s="69"/>
      <c r="I474" s="69"/>
    </row>
    <row r="475" spans="1:9" s="47" customFormat="1" x14ac:dyDescent="0.2">
      <c r="A475" s="48" t="s">
        <v>610</v>
      </c>
      <c r="B475" s="48"/>
      <c r="C475" s="43"/>
      <c r="D475" s="51"/>
      <c r="E475" s="51"/>
      <c r="F475" s="51"/>
      <c r="G475" s="51"/>
      <c r="H475" s="51"/>
      <c r="I475" s="51"/>
    </row>
    <row r="476" spans="1:9" s="47" customFormat="1" x14ac:dyDescent="0.2">
      <c r="A476" s="48" t="s">
        <v>226</v>
      </c>
      <c r="B476" s="48"/>
      <c r="C476" s="43"/>
      <c r="D476" s="51"/>
      <c r="E476" s="51"/>
      <c r="F476" s="51"/>
      <c r="G476" s="51"/>
      <c r="H476" s="51"/>
      <c r="I476" s="51"/>
    </row>
    <row r="477" spans="1:9" s="47" customFormat="1" x14ac:dyDescent="0.2">
      <c r="A477" s="52" t="s">
        <v>50</v>
      </c>
      <c r="B477" s="52"/>
      <c r="D477" s="69"/>
      <c r="E477" s="69"/>
      <c r="F477" s="69"/>
      <c r="G477" s="69"/>
      <c r="H477" s="69"/>
      <c r="I477" s="69"/>
    </row>
    <row r="478" spans="1:9" x14ac:dyDescent="0.2">
      <c r="A478" s="53" t="s">
        <v>344</v>
      </c>
      <c r="B478" s="53" t="s">
        <v>344</v>
      </c>
      <c r="C478" s="54" t="s">
        <v>473</v>
      </c>
      <c r="D478" s="55">
        <v>0</v>
      </c>
      <c r="E478" s="55">
        <v>4161785</v>
      </c>
      <c r="F478" s="55">
        <f t="shared" ref="F478" si="73">SUM(D478:E478)</f>
        <v>4161785</v>
      </c>
      <c r="G478" s="55">
        <v>0</v>
      </c>
      <c r="H478" s="55">
        <v>4161785</v>
      </c>
      <c r="I478" s="41" t="s">
        <v>312</v>
      </c>
    </row>
    <row r="479" spans="1:9" s="47" customFormat="1" x14ac:dyDescent="0.2">
      <c r="A479" s="66"/>
      <c r="B479" s="66"/>
      <c r="C479" s="67" t="s">
        <v>51</v>
      </c>
      <c r="D479" s="68">
        <f>SUM(D478:D478)</f>
        <v>0</v>
      </c>
      <c r="E479" s="68">
        <f>SUM(E478:E478)</f>
        <v>4161785</v>
      </c>
      <c r="F479" s="68">
        <f>SUM(F478:F478)</f>
        <v>4161785</v>
      </c>
      <c r="G479" s="68">
        <f t="shared" ref="G479:H479" si="74">SUM(G478:G478)</f>
        <v>0</v>
      </c>
      <c r="H479" s="68">
        <f t="shared" si="74"/>
        <v>4161785</v>
      </c>
      <c r="I479" s="69"/>
    </row>
    <row r="480" spans="1:9" s="47" customFormat="1" x14ac:dyDescent="0.2">
      <c r="A480" s="52"/>
      <c r="B480" s="52"/>
      <c r="D480" s="69"/>
      <c r="E480" s="69"/>
      <c r="F480" s="69"/>
      <c r="G480" s="69"/>
      <c r="H480" s="69"/>
      <c r="I480" s="69"/>
    </row>
    <row r="481" spans="1:9" s="47" customFormat="1" x14ac:dyDescent="0.2">
      <c r="A481" s="52"/>
      <c r="B481" s="52"/>
      <c r="D481" s="69"/>
      <c r="E481" s="69"/>
      <c r="F481" s="69"/>
      <c r="G481" s="69"/>
      <c r="H481" s="69"/>
      <c r="I481" s="69"/>
    </row>
    <row r="482" spans="1:9" s="47" customFormat="1" x14ac:dyDescent="0.2">
      <c r="A482" s="48" t="s">
        <v>610</v>
      </c>
      <c r="B482" s="48"/>
      <c r="C482" s="43"/>
      <c r="D482" s="51"/>
      <c r="E482" s="51"/>
      <c r="F482" s="51"/>
      <c r="G482" s="51"/>
      <c r="H482" s="51"/>
      <c r="I482" s="51"/>
    </row>
    <row r="483" spans="1:9" s="43" customFormat="1" x14ac:dyDescent="0.2">
      <c r="A483" s="48" t="s">
        <v>226</v>
      </c>
      <c r="B483" s="48"/>
      <c r="D483" s="51"/>
      <c r="E483" s="51"/>
      <c r="F483" s="51"/>
      <c r="G483" s="51"/>
      <c r="H483" s="51"/>
      <c r="I483" s="51"/>
    </row>
    <row r="484" spans="1:9" s="43" customFormat="1" ht="11.1" customHeight="1" x14ac:dyDescent="0.2">
      <c r="A484" s="52" t="s">
        <v>52</v>
      </c>
      <c r="B484" s="52"/>
      <c r="D484" s="51"/>
      <c r="E484" s="51"/>
      <c r="F484" s="51"/>
      <c r="G484" s="51"/>
      <c r="H484" s="51"/>
      <c r="I484" s="51"/>
    </row>
    <row r="485" spans="1:9" ht="11.1" customHeight="1" x14ac:dyDescent="0.2">
      <c r="A485" s="53" t="s">
        <v>596</v>
      </c>
      <c r="B485" s="53" t="s">
        <v>408</v>
      </c>
      <c r="C485" s="54" t="s">
        <v>21</v>
      </c>
      <c r="D485" s="55">
        <v>0</v>
      </c>
      <c r="E485" s="55">
        <v>6695829</v>
      </c>
      <c r="F485" s="55">
        <f>SUM(D485:E485)</f>
        <v>6695829</v>
      </c>
      <c r="G485" s="55">
        <v>6796125</v>
      </c>
      <c r="H485" s="55">
        <v>0</v>
      </c>
      <c r="I485" s="41" t="s">
        <v>312</v>
      </c>
    </row>
    <row r="486" spans="1:9" ht="11.1" customHeight="1" x14ac:dyDescent="0.2">
      <c r="A486" s="53" t="s">
        <v>317</v>
      </c>
      <c r="B486" s="53" t="s">
        <v>317</v>
      </c>
      <c r="C486" s="54" t="s">
        <v>430</v>
      </c>
      <c r="D486" s="55">
        <v>0</v>
      </c>
      <c r="E486" s="55">
        <v>1807634</v>
      </c>
      <c r="F486" s="55">
        <f>SUM(D486:E486)</f>
        <v>1807634</v>
      </c>
      <c r="G486" s="55">
        <v>1834954</v>
      </c>
      <c r="H486" s="55">
        <v>0</v>
      </c>
      <c r="I486" s="41" t="s">
        <v>312</v>
      </c>
    </row>
    <row r="487" spans="1:9" ht="11.1" customHeight="1" x14ac:dyDescent="0.2">
      <c r="A487" s="53" t="s">
        <v>434</v>
      </c>
      <c r="B487" s="53" t="s">
        <v>218</v>
      </c>
      <c r="C487" s="54" t="s">
        <v>279</v>
      </c>
      <c r="D487" s="55">
        <v>0</v>
      </c>
      <c r="E487" s="55"/>
      <c r="F487" s="55">
        <f t="shared" ref="F487:F488" si="75">SUM(D487:E487)</f>
        <v>0</v>
      </c>
      <c r="G487" s="55">
        <v>60000</v>
      </c>
      <c r="H487" s="55">
        <v>0</v>
      </c>
      <c r="I487" s="41" t="s">
        <v>312</v>
      </c>
    </row>
    <row r="488" spans="1:9" ht="11.1" customHeight="1" x14ac:dyDescent="0.2">
      <c r="A488" s="53" t="s">
        <v>577</v>
      </c>
      <c r="B488" s="53" t="s">
        <v>315</v>
      </c>
      <c r="C488" s="54" t="s">
        <v>89</v>
      </c>
      <c r="D488" s="55">
        <v>0</v>
      </c>
      <c r="E488" s="55"/>
      <c r="F488" s="55">
        <f t="shared" si="75"/>
        <v>0</v>
      </c>
      <c r="G488" s="55">
        <v>16200</v>
      </c>
      <c r="H488" s="55">
        <v>0</v>
      </c>
      <c r="I488" s="41" t="s">
        <v>312</v>
      </c>
    </row>
    <row r="489" spans="1:9" s="47" customFormat="1" ht="11.1" customHeight="1" x14ac:dyDescent="0.2">
      <c r="A489" s="66"/>
      <c r="B489" s="66"/>
      <c r="C489" s="67" t="s">
        <v>53</v>
      </c>
      <c r="D489" s="68">
        <f>SUM(D485:D488)</f>
        <v>0</v>
      </c>
      <c r="E489" s="68">
        <f t="shared" ref="E489:H489" si="76">SUM(E485:E488)</f>
        <v>8503463</v>
      </c>
      <c r="F489" s="68">
        <f t="shared" si="76"/>
        <v>8503463</v>
      </c>
      <c r="G489" s="68">
        <f t="shared" si="76"/>
        <v>8707279</v>
      </c>
      <c r="H489" s="68">
        <f t="shared" si="76"/>
        <v>0</v>
      </c>
      <c r="I489" s="69"/>
    </row>
    <row r="490" spans="1:9" s="47" customFormat="1" x14ac:dyDescent="0.2">
      <c r="A490" s="52"/>
      <c r="B490" s="52"/>
      <c r="D490" s="69"/>
      <c r="E490" s="69"/>
      <c r="F490" s="69"/>
      <c r="G490" s="69"/>
      <c r="H490" s="69"/>
      <c r="I490" s="69"/>
    </row>
    <row r="491" spans="1:9" s="47" customFormat="1" x14ac:dyDescent="0.2">
      <c r="A491" s="52"/>
      <c r="B491" s="52"/>
      <c r="D491" s="69"/>
      <c r="E491" s="69"/>
      <c r="F491" s="69"/>
      <c r="G491" s="69"/>
      <c r="H491" s="69"/>
      <c r="I491" s="69"/>
    </row>
    <row r="492" spans="1:9" s="43" customFormat="1" x14ac:dyDescent="0.2">
      <c r="A492" s="48" t="s">
        <v>285</v>
      </c>
      <c r="B492" s="48"/>
      <c r="D492" s="51"/>
      <c r="E492" s="51"/>
      <c r="F492" s="51"/>
      <c r="G492" s="51"/>
      <c r="H492" s="51"/>
      <c r="I492" s="51"/>
    </row>
    <row r="493" spans="1:9" s="43" customFormat="1" x14ac:dyDescent="0.2">
      <c r="A493" s="48" t="s">
        <v>226</v>
      </c>
      <c r="B493" s="48"/>
      <c r="D493" s="51"/>
      <c r="E493" s="51"/>
      <c r="F493" s="51"/>
      <c r="G493" s="51"/>
      <c r="H493" s="51"/>
      <c r="I493" s="51"/>
    </row>
    <row r="494" spans="1:9" s="43" customFormat="1" ht="11.1" customHeight="1" x14ac:dyDescent="0.2">
      <c r="A494" s="52" t="s">
        <v>52</v>
      </c>
      <c r="B494" s="52"/>
      <c r="D494" s="51"/>
      <c r="E494" s="51"/>
      <c r="F494" s="51"/>
      <c r="G494" s="51"/>
      <c r="H494" s="51"/>
      <c r="I494" s="51"/>
    </row>
    <row r="495" spans="1:9" ht="11.1" customHeight="1" x14ac:dyDescent="0.2">
      <c r="A495" s="53" t="s">
        <v>324</v>
      </c>
      <c r="B495" s="53" t="s">
        <v>324</v>
      </c>
      <c r="C495" s="54" t="s">
        <v>347</v>
      </c>
      <c r="D495" s="55">
        <v>100000</v>
      </c>
      <c r="E495" s="55"/>
      <c r="F495" s="55">
        <f>SUM(D495:E495)</f>
        <v>100000</v>
      </c>
      <c r="G495" s="55">
        <v>0</v>
      </c>
      <c r="H495" s="55">
        <v>100000</v>
      </c>
      <c r="I495" s="41" t="s">
        <v>312</v>
      </c>
    </row>
    <row r="496" spans="1:9" ht="11.1" customHeight="1" x14ac:dyDescent="0.2">
      <c r="A496" s="53" t="s">
        <v>315</v>
      </c>
      <c r="B496" s="53" t="s">
        <v>315</v>
      </c>
      <c r="C496" s="54" t="s">
        <v>89</v>
      </c>
      <c r="D496" s="55">
        <v>27000</v>
      </c>
      <c r="E496" s="55"/>
      <c r="F496" s="55">
        <f>SUM(D496:E496)</f>
        <v>27000</v>
      </c>
      <c r="G496" s="55">
        <v>0</v>
      </c>
      <c r="H496" s="55">
        <v>27000</v>
      </c>
      <c r="I496" s="41" t="s">
        <v>312</v>
      </c>
    </row>
    <row r="497" spans="1:244" s="47" customFormat="1" ht="11.1" customHeight="1" x14ac:dyDescent="0.2">
      <c r="A497" s="66"/>
      <c r="B497" s="66"/>
      <c r="C497" s="67" t="s">
        <v>53</v>
      </c>
      <c r="D497" s="68">
        <f t="shared" ref="D497" si="77">SUM(D495:D496)</f>
        <v>127000</v>
      </c>
      <c r="E497" s="68">
        <f t="shared" ref="E497:H497" si="78">SUM(E495:E496)</f>
        <v>0</v>
      </c>
      <c r="F497" s="68">
        <f t="shared" si="78"/>
        <v>127000</v>
      </c>
      <c r="G497" s="68">
        <f t="shared" si="78"/>
        <v>0</v>
      </c>
      <c r="H497" s="68">
        <f t="shared" si="78"/>
        <v>127000</v>
      </c>
      <c r="I497" s="69"/>
    </row>
    <row r="498" spans="1:244" s="47" customFormat="1" ht="12.75" customHeight="1" x14ac:dyDescent="0.2">
      <c r="A498" s="52"/>
      <c r="B498" s="52"/>
      <c r="D498" s="69"/>
      <c r="E498" s="69"/>
      <c r="F498" s="69"/>
      <c r="G498" s="69"/>
      <c r="H498" s="69"/>
      <c r="I498" s="69"/>
    </row>
    <row r="499" spans="1:244" s="47" customFormat="1" ht="12.75" customHeight="1" x14ac:dyDescent="0.2">
      <c r="A499" s="52"/>
      <c r="B499" s="52"/>
      <c r="D499" s="69"/>
      <c r="E499" s="69"/>
      <c r="F499" s="69"/>
      <c r="G499" s="69"/>
      <c r="H499" s="69"/>
      <c r="I499" s="69"/>
    </row>
    <row r="500" spans="1:244" s="43" customFormat="1" x14ac:dyDescent="0.2">
      <c r="A500" s="48" t="s">
        <v>231</v>
      </c>
      <c r="B500" s="48"/>
      <c r="D500" s="51"/>
      <c r="E500" s="51"/>
      <c r="F500" s="51"/>
      <c r="G500" s="51"/>
      <c r="H500" s="51"/>
      <c r="I500" s="51"/>
    </row>
    <row r="501" spans="1:244" s="43" customFormat="1" x14ac:dyDescent="0.2">
      <c r="A501" s="48" t="s">
        <v>226</v>
      </c>
      <c r="B501" s="48"/>
      <c r="D501" s="51"/>
      <c r="E501" s="51"/>
      <c r="F501" s="51"/>
      <c r="G501" s="51"/>
      <c r="H501" s="51"/>
      <c r="I501" s="51"/>
    </row>
    <row r="502" spans="1:244" s="43" customFormat="1" ht="11.1" customHeight="1" x14ac:dyDescent="0.2">
      <c r="A502" s="52" t="s">
        <v>52</v>
      </c>
      <c r="B502" s="52"/>
      <c r="D502" s="51"/>
      <c r="E502" s="51"/>
      <c r="F502" s="51"/>
      <c r="G502" s="51"/>
      <c r="H502" s="51"/>
      <c r="I502" s="51"/>
    </row>
    <row r="503" spans="1:244" ht="11.1" customHeight="1" x14ac:dyDescent="0.2">
      <c r="A503" s="53" t="s">
        <v>576</v>
      </c>
      <c r="B503" s="53" t="s">
        <v>324</v>
      </c>
      <c r="C503" s="54" t="s">
        <v>638</v>
      </c>
      <c r="D503" s="55">
        <v>0</v>
      </c>
      <c r="E503" s="55"/>
      <c r="F503" s="55">
        <f>SUM(D503:E503)</f>
        <v>0</v>
      </c>
      <c r="G503" s="55">
        <v>59500</v>
      </c>
      <c r="H503" s="55">
        <v>660000</v>
      </c>
      <c r="I503" s="41" t="s">
        <v>312</v>
      </c>
    </row>
    <row r="504" spans="1:244" ht="11.1" customHeight="1" x14ac:dyDescent="0.2">
      <c r="A504" s="53" t="s">
        <v>217</v>
      </c>
      <c r="B504" s="53" t="s">
        <v>217</v>
      </c>
      <c r="C504" s="54" t="s">
        <v>59</v>
      </c>
      <c r="D504" s="55">
        <v>3400000</v>
      </c>
      <c r="E504" s="55"/>
      <c r="F504" s="55">
        <f>SUM(D504:E504)</f>
        <v>3400000</v>
      </c>
      <c r="G504" s="55">
        <v>3450819</v>
      </c>
      <c r="H504" s="55">
        <v>3800000</v>
      </c>
      <c r="I504" s="41" t="s">
        <v>312</v>
      </c>
    </row>
    <row r="505" spans="1:244" ht="11.1" customHeight="1" x14ac:dyDescent="0.2">
      <c r="A505" s="53" t="s">
        <v>220</v>
      </c>
      <c r="B505" s="53" t="s">
        <v>220</v>
      </c>
      <c r="C505" s="54" t="s">
        <v>189</v>
      </c>
      <c r="D505" s="55">
        <v>1200000</v>
      </c>
      <c r="E505" s="55"/>
      <c r="F505" s="55">
        <f t="shared" ref="F505:F506" si="79">SUM(D505:E505)</f>
        <v>1200000</v>
      </c>
      <c r="G505" s="55">
        <v>1381421</v>
      </c>
      <c r="H505" s="55">
        <v>1500000</v>
      </c>
      <c r="I505" s="41" t="s">
        <v>312</v>
      </c>
    </row>
    <row r="506" spans="1:244" ht="11.1" customHeight="1" x14ac:dyDescent="0.2">
      <c r="A506" s="53" t="s">
        <v>315</v>
      </c>
      <c r="B506" s="53" t="s">
        <v>315</v>
      </c>
      <c r="C506" s="54" t="s">
        <v>55</v>
      </c>
      <c r="D506" s="55">
        <v>1242000</v>
      </c>
      <c r="E506" s="55"/>
      <c r="F506" s="55">
        <f t="shared" si="79"/>
        <v>1242000</v>
      </c>
      <c r="G506" s="55">
        <v>1339723</v>
      </c>
      <c r="H506" s="55">
        <v>1610000</v>
      </c>
      <c r="I506" s="41" t="s">
        <v>312</v>
      </c>
    </row>
    <row r="507" spans="1:244" s="47" customFormat="1" ht="11.1" customHeight="1" x14ac:dyDescent="0.2">
      <c r="A507" s="66"/>
      <c r="B507" s="66"/>
      <c r="C507" s="67" t="s">
        <v>53</v>
      </c>
      <c r="D507" s="68">
        <f>SUM(D503:D506)</f>
        <v>5842000</v>
      </c>
      <c r="E507" s="68">
        <f t="shared" ref="E507:H507" si="80">SUM(E503:E506)</f>
        <v>0</v>
      </c>
      <c r="F507" s="68">
        <f t="shared" si="80"/>
        <v>5842000</v>
      </c>
      <c r="G507" s="68">
        <f t="shared" si="80"/>
        <v>6231463</v>
      </c>
      <c r="H507" s="68">
        <f t="shared" si="80"/>
        <v>7570000</v>
      </c>
      <c r="I507" s="69"/>
    </row>
    <row r="508" spans="1:244" s="47" customFormat="1" ht="11.1" customHeight="1" x14ac:dyDescent="0.2">
      <c r="A508" s="52"/>
      <c r="B508" s="52"/>
      <c r="D508" s="69"/>
      <c r="E508" s="69"/>
      <c r="F508" s="69"/>
      <c r="G508" s="69"/>
      <c r="H508" s="69"/>
      <c r="I508" s="69"/>
    </row>
    <row r="509" spans="1:244" s="47" customFormat="1" ht="11.1" customHeight="1" x14ac:dyDescent="0.2">
      <c r="A509" s="52"/>
      <c r="B509" s="52"/>
      <c r="D509" s="69"/>
      <c r="E509" s="69"/>
      <c r="F509" s="69"/>
      <c r="G509" s="69"/>
      <c r="H509" s="69"/>
      <c r="I509" s="69"/>
    </row>
    <row r="510" spans="1:244" s="47" customFormat="1" ht="12.4" customHeight="1" x14ac:dyDescent="0.2">
      <c r="A510" s="48" t="s">
        <v>292</v>
      </c>
      <c r="B510" s="48"/>
      <c r="C510" s="48"/>
      <c r="D510" s="48"/>
      <c r="E510" s="48"/>
      <c r="F510" s="48"/>
      <c r="G510" s="48"/>
      <c r="H510" s="48"/>
      <c r="I510" s="48"/>
      <c r="J510" s="48"/>
      <c r="K510" s="48"/>
      <c r="L510" s="48"/>
      <c r="M510" s="48"/>
      <c r="N510" s="48"/>
      <c r="O510" s="48"/>
      <c r="P510" s="48"/>
      <c r="Q510" s="48"/>
      <c r="R510" s="48"/>
      <c r="S510" s="48"/>
      <c r="T510" s="48"/>
      <c r="U510" s="48"/>
      <c r="V510" s="48"/>
      <c r="W510" s="48"/>
      <c r="X510" s="48"/>
      <c r="Y510" s="48"/>
      <c r="Z510" s="48"/>
      <c r="AA510" s="48"/>
      <c r="AB510" s="48"/>
      <c r="AC510" s="48"/>
      <c r="AD510" s="48"/>
      <c r="AE510" s="48"/>
      <c r="AF510" s="48"/>
      <c r="AG510" s="48"/>
      <c r="AH510" s="48"/>
      <c r="AI510" s="48"/>
      <c r="AJ510" s="48"/>
      <c r="AK510" s="48"/>
      <c r="AL510" s="48"/>
      <c r="AM510" s="48"/>
      <c r="AN510" s="48"/>
      <c r="AO510" s="48"/>
      <c r="AP510" s="48"/>
      <c r="AQ510" s="48"/>
      <c r="AR510" s="48"/>
      <c r="AS510" s="48"/>
      <c r="AT510" s="48"/>
      <c r="AU510" s="48"/>
      <c r="AV510" s="48"/>
      <c r="AW510" s="48"/>
      <c r="AX510" s="48"/>
      <c r="AY510" s="48"/>
      <c r="AZ510" s="48"/>
      <c r="BA510" s="48"/>
      <c r="BB510" s="48"/>
      <c r="BC510" s="48"/>
      <c r="BD510" s="48"/>
      <c r="BE510" s="48"/>
      <c r="BF510" s="48"/>
      <c r="BG510" s="48"/>
      <c r="BH510" s="48"/>
      <c r="BI510" s="48"/>
      <c r="BJ510" s="48"/>
      <c r="BK510" s="48"/>
      <c r="BL510" s="48"/>
      <c r="BM510" s="48"/>
      <c r="BN510" s="48"/>
      <c r="BO510" s="48"/>
      <c r="BP510" s="48"/>
      <c r="BQ510" s="48"/>
      <c r="BR510" s="48"/>
      <c r="BS510" s="48"/>
      <c r="BT510" s="48"/>
      <c r="BU510" s="48"/>
      <c r="BV510" s="48"/>
      <c r="BW510" s="48"/>
      <c r="BX510" s="48"/>
      <c r="BY510" s="48"/>
      <c r="BZ510" s="48"/>
      <c r="CA510" s="48"/>
      <c r="CB510" s="48"/>
      <c r="CC510" s="48"/>
      <c r="CD510" s="48"/>
      <c r="CE510" s="48"/>
      <c r="CF510" s="48"/>
      <c r="CG510" s="48"/>
      <c r="CH510" s="48"/>
      <c r="CI510" s="48"/>
      <c r="CJ510" s="48"/>
      <c r="CK510" s="48"/>
      <c r="CL510" s="48"/>
      <c r="CM510" s="48"/>
      <c r="CN510" s="48"/>
      <c r="CO510" s="48"/>
      <c r="CP510" s="48"/>
      <c r="CQ510" s="48"/>
      <c r="CR510" s="48"/>
      <c r="CS510" s="48"/>
      <c r="CT510" s="48"/>
      <c r="CU510" s="48"/>
      <c r="CV510" s="48"/>
      <c r="CW510" s="48"/>
      <c r="CX510" s="48"/>
      <c r="CY510" s="48"/>
      <c r="CZ510" s="48"/>
      <c r="DA510" s="48"/>
      <c r="DB510" s="48"/>
      <c r="DC510" s="48"/>
      <c r="DD510" s="48"/>
      <c r="DE510" s="48"/>
      <c r="DF510" s="48"/>
      <c r="DG510" s="48"/>
      <c r="DH510" s="48"/>
      <c r="DI510" s="48"/>
      <c r="DJ510" s="48"/>
      <c r="DK510" s="48"/>
      <c r="DL510" s="48"/>
      <c r="DM510" s="48"/>
      <c r="DN510" s="48"/>
      <c r="DO510" s="48"/>
      <c r="DP510" s="48"/>
      <c r="DQ510" s="48"/>
      <c r="DR510" s="48"/>
      <c r="DS510" s="48"/>
      <c r="DT510" s="48"/>
      <c r="DU510" s="48"/>
      <c r="DV510" s="48"/>
      <c r="DW510" s="48"/>
      <c r="DX510" s="48"/>
      <c r="DY510" s="48"/>
      <c r="DZ510" s="48"/>
      <c r="EA510" s="48"/>
      <c r="EB510" s="48"/>
      <c r="EC510" s="48"/>
      <c r="ED510" s="48"/>
      <c r="EE510" s="48"/>
      <c r="EF510" s="48"/>
      <c r="EG510" s="48"/>
      <c r="EH510" s="48"/>
      <c r="EI510" s="48"/>
      <c r="EJ510" s="48"/>
      <c r="EK510" s="48"/>
      <c r="EL510" s="48"/>
      <c r="EM510" s="48"/>
      <c r="EN510" s="48"/>
      <c r="EO510" s="48"/>
      <c r="EP510" s="48"/>
      <c r="EQ510" s="48"/>
      <c r="ER510" s="48"/>
      <c r="ES510" s="48"/>
      <c r="ET510" s="48"/>
      <c r="EU510" s="48"/>
      <c r="EV510" s="48"/>
      <c r="EW510" s="48"/>
      <c r="EX510" s="48"/>
      <c r="EY510" s="48"/>
      <c r="EZ510" s="48"/>
      <c r="FA510" s="48"/>
      <c r="FB510" s="48"/>
      <c r="FC510" s="48"/>
      <c r="FD510" s="48"/>
      <c r="FE510" s="48"/>
      <c r="FF510" s="48"/>
      <c r="FG510" s="48"/>
      <c r="FH510" s="48"/>
      <c r="FI510" s="48"/>
      <c r="FJ510" s="48"/>
      <c r="FK510" s="48"/>
      <c r="FL510" s="48"/>
      <c r="FM510" s="48"/>
      <c r="FN510" s="48"/>
      <c r="FO510" s="48"/>
      <c r="FP510" s="48"/>
      <c r="FQ510" s="48"/>
      <c r="FR510" s="48"/>
      <c r="FS510" s="48"/>
      <c r="FT510" s="48"/>
      <c r="FU510" s="48"/>
      <c r="FV510" s="48"/>
      <c r="FW510" s="48"/>
      <c r="FX510" s="48"/>
      <c r="FY510" s="48"/>
      <c r="FZ510" s="48"/>
      <c r="GA510" s="48"/>
      <c r="GB510" s="48"/>
      <c r="GC510" s="48"/>
      <c r="GD510" s="48"/>
      <c r="GE510" s="48"/>
      <c r="GF510" s="48"/>
      <c r="GG510" s="48"/>
      <c r="GH510" s="48"/>
      <c r="GI510" s="48"/>
      <c r="GJ510" s="48"/>
      <c r="GK510" s="48"/>
      <c r="GL510" s="48"/>
      <c r="GM510" s="48"/>
      <c r="GN510" s="48"/>
      <c r="GO510" s="48"/>
      <c r="GP510" s="48"/>
      <c r="GQ510" s="48"/>
      <c r="GR510" s="48"/>
      <c r="GS510" s="48"/>
      <c r="GT510" s="48"/>
      <c r="GU510" s="48"/>
      <c r="GV510" s="48"/>
      <c r="GW510" s="48"/>
      <c r="GX510" s="48"/>
      <c r="GY510" s="48"/>
      <c r="GZ510" s="48"/>
      <c r="HA510" s="48"/>
      <c r="HB510" s="48"/>
      <c r="HC510" s="48"/>
      <c r="HD510" s="48"/>
      <c r="HE510" s="48"/>
      <c r="HF510" s="48"/>
      <c r="HG510" s="48"/>
      <c r="HH510" s="48"/>
      <c r="HI510" s="48"/>
      <c r="HJ510" s="48"/>
      <c r="HK510" s="48"/>
      <c r="HL510" s="48"/>
      <c r="HM510" s="48"/>
      <c r="HN510" s="48"/>
      <c r="HO510" s="48"/>
      <c r="HP510" s="48"/>
      <c r="HQ510" s="48"/>
      <c r="HR510" s="48"/>
      <c r="HS510" s="48"/>
      <c r="HT510" s="48"/>
      <c r="HU510" s="48"/>
      <c r="HV510" s="48"/>
      <c r="HW510" s="48"/>
      <c r="HX510" s="48"/>
      <c r="HY510" s="48"/>
      <c r="HZ510" s="48"/>
      <c r="IA510" s="48"/>
      <c r="IB510" s="48"/>
      <c r="IC510" s="48"/>
      <c r="ID510" s="48"/>
      <c r="IE510" s="48"/>
      <c r="IF510" s="48"/>
      <c r="IG510" s="48"/>
      <c r="IH510" s="48"/>
      <c r="II510" s="48"/>
      <c r="IJ510" s="48"/>
    </row>
    <row r="511" spans="1:244" ht="12.4" customHeight="1" x14ac:dyDescent="0.2">
      <c r="A511" s="48" t="s">
        <v>226</v>
      </c>
      <c r="B511" s="48"/>
      <c r="C511" s="48"/>
      <c r="D511" s="48"/>
      <c r="E511" s="48"/>
      <c r="F511" s="48"/>
      <c r="G511" s="48"/>
      <c r="H511" s="48"/>
      <c r="I511" s="48"/>
      <c r="J511" s="48"/>
      <c r="K511" s="48"/>
      <c r="L511" s="48"/>
      <c r="M511" s="48"/>
      <c r="N511" s="48"/>
      <c r="O511" s="48"/>
      <c r="P511" s="48"/>
      <c r="Q511" s="48"/>
      <c r="R511" s="48"/>
      <c r="S511" s="48"/>
      <c r="T511" s="48"/>
      <c r="U511" s="48"/>
      <c r="V511" s="48"/>
      <c r="W511" s="48"/>
      <c r="X511" s="48"/>
      <c r="Y511" s="48"/>
      <c r="Z511" s="48"/>
      <c r="AA511" s="48"/>
      <c r="AB511" s="48"/>
      <c r="AC511" s="48"/>
      <c r="AD511" s="48"/>
      <c r="AE511" s="48"/>
      <c r="AF511" s="48"/>
      <c r="AG511" s="48"/>
      <c r="AH511" s="48"/>
      <c r="AI511" s="48"/>
      <c r="AJ511" s="48"/>
      <c r="AK511" s="48"/>
      <c r="AL511" s="48"/>
      <c r="AM511" s="48"/>
      <c r="AN511" s="48"/>
      <c r="AO511" s="48"/>
      <c r="AP511" s="48"/>
      <c r="AQ511" s="48"/>
      <c r="AR511" s="48"/>
      <c r="AS511" s="48"/>
      <c r="AT511" s="48"/>
      <c r="AU511" s="48"/>
      <c r="AV511" s="48"/>
      <c r="AW511" s="48"/>
      <c r="AX511" s="48"/>
      <c r="AY511" s="48"/>
      <c r="AZ511" s="48"/>
      <c r="BA511" s="48"/>
      <c r="BB511" s="48"/>
      <c r="BC511" s="48"/>
      <c r="BD511" s="48"/>
      <c r="BE511" s="48"/>
      <c r="BF511" s="48"/>
      <c r="BG511" s="48"/>
      <c r="BH511" s="48"/>
      <c r="BI511" s="48"/>
      <c r="BJ511" s="48"/>
      <c r="BK511" s="48"/>
      <c r="BL511" s="48"/>
      <c r="BM511" s="48"/>
      <c r="BN511" s="48"/>
      <c r="BO511" s="48"/>
      <c r="BP511" s="48"/>
      <c r="BQ511" s="48"/>
      <c r="BR511" s="48"/>
      <c r="BS511" s="48"/>
      <c r="BT511" s="48"/>
      <c r="BU511" s="48"/>
      <c r="BV511" s="48"/>
      <c r="BW511" s="48"/>
      <c r="BX511" s="48"/>
      <c r="BY511" s="48"/>
      <c r="BZ511" s="48"/>
      <c r="CA511" s="48"/>
      <c r="CB511" s="48"/>
      <c r="CC511" s="48"/>
      <c r="CD511" s="48"/>
      <c r="CE511" s="48"/>
      <c r="CF511" s="48"/>
      <c r="CG511" s="48"/>
      <c r="CH511" s="48"/>
      <c r="CI511" s="48"/>
      <c r="CJ511" s="48"/>
      <c r="CK511" s="48"/>
      <c r="CL511" s="48"/>
      <c r="CM511" s="48"/>
      <c r="CN511" s="48"/>
      <c r="CO511" s="48"/>
      <c r="CP511" s="48"/>
      <c r="CQ511" s="48"/>
      <c r="CR511" s="48"/>
      <c r="CS511" s="48"/>
      <c r="CT511" s="48"/>
      <c r="CU511" s="48"/>
      <c r="CV511" s="48"/>
      <c r="CW511" s="48"/>
      <c r="CX511" s="48"/>
      <c r="CY511" s="48"/>
      <c r="CZ511" s="48"/>
      <c r="DA511" s="48"/>
      <c r="DB511" s="48"/>
      <c r="DC511" s="48"/>
      <c r="DD511" s="48"/>
      <c r="DE511" s="48"/>
      <c r="DF511" s="48"/>
      <c r="DG511" s="48"/>
      <c r="DH511" s="48"/>
      <c r="DI511" s="48"/>
      <c r="DJ511" s="48"/>
      <c r="DK511" s="48"/>
      <c r="DL511" s="48"/>
      <c r="DM511" s="48"/>
      <c r="DN511" s="48"/>
      <c r="DO511" s="48"/>
      <c r="DP511" s="48"/>
      <c r="DQ511" s="48"/>
      <c r="DR511" s="48"/>
      <c r="DS511" s="48"/>
      <c r="DT511" s="48"/>
      <c r="DU511" s="48"/>
      <c r="DV511" s="48"/>
      <c r="DW511" s="48"/>
      <c r="DX511" s="48"/>
      <c r="DY511" s="48"/>
      <c r="DZ511" s="48"/>
      <c r="EA511" s="48"/>
      <c r="EB511" s="48"/>
      <c r="EC511" s="48"/>
      <c r="ED511" s="48"/>
      <c r="EE511" s="48"/>
      <c r="EF511" s="48"/>
      <c r="EG511" s="48"/>
      <c r="EH511" s="48"/>
      <c r="EI511" s="48"/>
      <c r="EJ511" s="48"/>
      <c r="EK511" s="48"/>
      <c r="EL511" s="48"/>
      <c r="EM511" s="48"/>
      <c r="EN511" s="48"/>
      <c r="EO511" s="48"/>
      <c r="EP511" s="48"/>
      <c r="EQ511" s="48"/>
      <c r="ER511" s="48"/>
      <c r="ES511" s="48"/>
      <c r="ET511" s="48"/>
      <c r="EU511" s="48"/>
      <c r="EV511" s="48"/>
      <c r="EW511" s="48"/>
      <c r="EX511" s="48"/>
      <c r="EY511" s="48"/>
      <c r="EZ511" s="48"/>
      <c r="FA511" s="48"/>
      <c r="FB511" s="48"/>
      <c r="FC511" s="48"/>
      <c r="FD511" s="48"/>
      <c r="FE511" s="48"/>
      <c r="FF511" s="48"/>
      <c r="FG511" s="48"/>
      <c r="FH511" s="48"/>
      <c r="FI511" s="48"/>
      <c r="FJ511" s="48"/>
      <c r="FK511" s="48"/>
      <c r="FL511" s="48"/>
      <c r="FM511" s="48"/>
      <c r="FN511" s="48"/>
      <c r="FO511" s="48"/>
      <c r="FP511" s="48"/>
      <c r="FQ511" s="48"/>
      <c r="FR511" s="48"/>
      <c r="FS511" s="48"/>
      <c r="FT511" s="48"/>
      <c r="FU511" s="48"/>
      <c r="FV511" s="48"/>
      <c r="FW511" s="48"/>
      <c r="FX511" s="48"/>
      <c r="FY511" s="48"/>
      <c r="FZ511" s="48"/>
      <c r="GA511" s="48"/>
      <c r="GB511" s="48"/>
      <c r="GC511" s="48"/>
      <c r="GD511" s="48"/>
      <c r="GE511" s="48"/>
      <c r="GF511" s="48"/>
      <c r="GG511" s="48"/>
      <c r="GH511" s="48"/>
      <c r="GI511" s="48"/>
      <c r="GJ511" s="48"/>
      <c r="GK511" s="48"/>
      <c r="GL511" s="48"/>
      <c r="GM511" s="48"/>
      <c r="GN511" s="48"/>
      <c r="GO511" s="48"/>
      <c r="GP511" s="48"/>
      <c r="GQ511" s="48"/>
      <c r="GR511" s="48"/>
      <c r="GS511" s="48"/>
      <c r="GT511" s="48"/>
      <c r="GU511" s="48"/>
      <c r="GV511" s="48"/>
      <c r="GW511" s="48"/>
      <c r="GX511" s="48"/>
      <c r="GY511" s="48"/>
      <c r="GZ511" s="48"/>
      <c r="HA511" s="48"/>
      <c r="HB511" s="48"/>
      <c r="HC511" s="48"/>
      <c r="HD511" s="48"/>
      <c r="HE511" s="48"/>
      <c r="HF511" s="48"/>
      <c r="HG511" s="48"/>
      <c r="HH511" s="48"/>
      <c r="HI511" s="48"/>
      <c r="HJ511" s="48"/>
      <c r="HK511" s="48"/>
      <c r="HL511" s="48"/>
      <c r="HM511" s="48"/>
      <c r="HN511" s="48"/>
      <c r="HO511" s="48"/>
      <c r="HP511" s="48"/>
      <c r="HQ511" s="48"/>
      <c r="HR511" s="48"/>
      <c r="HS511" s="48"/>
      <c r="HT511" s="48"/>
      <c r="HU511" s="48"/>
      <c r="HV511" s="48"/>
      <c r="HW511" s="48"/>
      <c r="HX511" s="48"/>
      <c r="HY511" s="48"/>
      <c r="HZ511" s="48"/>
      <c r="IA511" s="48"/>
      <c r="IB511" s="48"/>
      <c r="IC511" s="48"/>
      <c r="ID511" s="48"/>
      <c r="IE511" s="48"/>
      <c r="IF511" s="48"/>
      <c r="IG511" s="48"/>
      <c r="IH511" s="48"/>
      <c r="II511" s="48"/>
      <c r="IJ511" s="48"/>
    </row>
    <row r="512" spans="1:244" s="47" customFormat="1" ht="11.1" customHeight="1" x14ac:dyDescent="0.2">
      <c r="A512" s="52" t="s">
        <v>50</v>
      </c>
      <c r="B512" s="52"/>
      <c r="D512" s="69"/>
      <c r="E512" s="69"/>
      <c r="F512" s="69"/>
      <c r="G512" s="69"/>
      <c r="H512" s="69"/>
      <c r="I512" s="69"/>
    </row>
    <row r="513" spans="1:244" ht="11.1" customHeight="1" x14ac:dyDescent="0.2">
      <c r="A513" s="53" t="s">
        <v>369</v>
      </c>
      <c r="B513" s="53" t="s">
        <v>219</v>
      </c>
      <c r="C513" s="54" t="s">
        <v>69</v>
      </c>
      <c r="D513" s="55">
        <v>31000000</v>
      </c>
      <c r="E513" s="55"/>
      <c r="F513" s="55">
        <f>SUM(D513:E513)</f>
        <v>31000000</v>
      </c>
      <c r="G513" s="55">
        <v>32415242</v>
      </c>
      <c r="H513" s="55">
        <v>46000000</v>
      </c>
      <c r="I513" s="41" t="s">
        <v>312</v>
      </c>
    </row>
    <row r="514" spans="1:244" ht="11.1" customHeight="1" x14ac:dyDescent="0.2">
      <c r="A514" s="53" t="s">
        <v>370</v>
      </c>
      <c r="B514" s="53"/>
      <c r="C514" s="54" t="s">
        <v>142</v>
      </c>
      <c r="D514" s="55">
        <v>6400000</v>
      </c>
      <c r="E514" s="55"/>
      <c r="F514" s="55">
        <f t="shared" ref="F514:F520" si="81">SUM(D514:E514)</f>
        <v>6400000</v>
      </c>
      <c r="G514" s="55">
        <v>6677367</v>
      </c>
      <c r="H514" s="55">
        <v>9000000</v>
      </c>
      <c r="I514" s="41" t="s">
        <v>312</v>
      </c>
    </row>
    <row r="515" spans="1:244" ht="11.1" customHeight="1" x14ac:dyDescent="0.2">
      <c r="A515" s="53" t="s">
        <v>371</v>
      </c>
      <c r="B515" s="53"/>
      <c r="C515" s="54" t="s">
        <v>70</v>
      </c>
      <c r="D515" s="55">
        <v>27000000</v>
      </c>
      <c r="E515" s="55"/>
      <c r="F515" s="55">
        <f t="shared" si="81"/>
        <v>27000000</v>
      </c>
      <c r="G515" s="55">
        <v>31628339</v>
      </c>
      <c r="H515" s="55">
        <v>46000000</v>
      </c>
      <c r="I515" s="41" t="s">
        <v>312</v>
      </c>
    </row>
    <row r="516" spans="1:244" ht="11.1" customHeight="1" x14ac:dyDescent="0.2">
      <c r="A516" s="53" t="s">
        <v>372</v>
      </c>
      <c r="B516" s="53" t="s">
        <v>332</v>
      </c>
      <c r="C516" s="54" t="s">
        <v>72</v>
      </c>
      <c r="D516" s="55">
        <v>32000000</v>
      </c>
      <c r="E516" s="55"/>
      <c r="F516" s="55">
        <f t="shared" si="81"/>
        <v>32000000</v>
      </c>
      <c r="G516" s="55">
        <v>46935617</v>
      </c>
      <c r="H516" s="55">
        <v>47000000</v>
      </c>
      <c r="I516" s="41" t="s">
        <v>312</v>
      </c>
    </row>
    <row r="517" spans="1:244" ht="11.1" customHeight="1" x14ac:dyDescent="0.2">
      <c r="A517" s="53" t="s">
        <v>373</v>
      </c>
      <c r="B517" s="53" t="s">
        <v>333</v>
      </c>
      <c r="C517" s="54" t="s">
        <v>71</v>
      </c>
      <c r="D517" s="55">
        <v>14000000</v>
      </c>
      <c r="E517" s="55"/>
      <c r="F517" s="55">
        <f t="shared" si="81"/>
        <v>14000000</v>
      </c>
      <c r="G517" s="55">
        <v>20055250</v>
      </c>
      <c r="H517" s="55">
        <v>20000000</v>
      </c>
      <c r="I517" s="41" t="s">
        <v>312</v>
      </c>
    </row>
    <row r="518" spans="1:244" ht="11.1" customHeight="1" x14ac:dyDescent="0.2">
      <c r="A518" s="53" t="s">
        <v>374</v>
      </c>
      <c r="B518" s="53" t="s">
        <v>567</v>
      </c>
      <c r="C518" s="54" t="s">
        <v>190</v>
      </c>
      <c r="D518" s="55">
        <v>500000</v>
      </c>
      <c r="E518" s="55"/>
      <c r="F518" s="55">
        <f t="shared" si="81"/>
        <v>500000</v>
      </c>
      <c r="G518" s="55">
        <v>787529</v>
      </c>
      <c r="H518" s="55">
        <v>500000</v>
      </c>
      <c r="I518" s="41" t="s">
        <v>312</v>
      </c>
    </row>
    <row r="519" spans="1:244" ht="11.1" customHeight="1" x14ac:dyDescent="0.2">
      <c r="A519" s="53" t="s">
        <v>374</v>
      </c>
      <c r="B519" s="53"/>
      <c r="C519" s="54" t="s">
        <v>74</v>
      </c>
      <c r="D519" s="55">
        <v>0</v>
      </c>
      <c r="E519" s="55"/>
      <c r="F519" s="55">
        <f t="shared" si="81"/>
        <v>0</v>
      </c>
      <c r="G519" s="55">
        <v>33426</v>
      </c>
      <c r="H519" s="55">
        <v>0</v>
      </c>
      <c r="I519" s="41" t="s">
        <v>312</v>
      </c>
    </row>
    <row r="520" spans="1:244" ht="11.1" customHeight="1" x14ac:dyDescent="0.2">
      <c r="A520" s="53" t="s">
        <v>375</v>
      </c>
      <c r="B520" s="53"/>
      <c r="C520" s="54" t="s">
        <v>191</v>
      </c>
      <c r="D520" s="55">
        <v>500000</v>
      </c>
      <c r="E520" s="55"/>
      <c r="F520" s="55">
        <f t="shared" si="81"/>
        <v>500000</v>
      </c>
      <c r="G520" s="55">
        <v>1417769</v>
      </c>
      <c r="H520" s="55">
        <v>500000</v>
      </c>
      <c r="I520" s="41" t="s">
        <v>312</v>
      </c>
    </row>
    <row r="521" spans="1:244" s="47" customFormat="1" ht="11.1" customHeight="1" x14ac:dyDescent="0.2">
      <c r="A521" s="66" t="s">
        <v>56</v>
      </c>
      <c r="B521" s="66"/>
      <c r="C521" s="67" t="s">
        <v>51</v>
      </c>
      <c r="D521" s="68">
        <f>SUM(D513:D520)</f>
        <v>111400000</v>
      </c>
      <c r="E521" s="68">
        <f>SUM(E513:E520)</f>
        <v>0</v>
      </c>
      <c r="F521" s="68">
        <f>SUM(F513:F520)</f>
        <v>111400000</v>
      </c>
      <c r="G521" s="68">
        <f t="shared" ref="G521:H521" si="82">SUM(G513:G520)</f>
        <v>139950539</v>
      </c>
      <c r="H521" s="68">
        <f t="shared" si="82"/>
        <v>169000000</v>
      </c>
      <c r="I521" s="69"/>
    </row>
    <row r="522" spans="1:244" s="47" customFormat="1" ht="11.1" customHeight="1" x14ac:dyDescent="0.2">
      <c r="A522" s="52"/>
      <c r="B522" s="52"/>
      <c r="D522" s="69"/>
      <c r="E522" s="69"/>
      <c r="F522" s="69"/>
      <c r="G522" s="69"/>
      <c r="H522" s="69"/>
      <c r="I522" s="69"/>
    </row>
    <row r="523" spans="1:244" s="47" customFormat="1" ht="11.1" customHeight="1" x14ac:dyDescent="0.2">
      <c r="A523" s="52"/>
      <c r="B523" s="52"/>
      <c r="D523" s="69"/>
      <c r="E523" s="69"/>
      <c r="F523" s="69"/>
      <c r="G523" s="69"/>
      <c r="H523" s="69"/>
      <c r="I523" s="69"/>
    </row>
    <row r="524" spans="1:244" s="47" customFormat="1" ht="12.4" customHeight="1" x14ac:dyDescent="0.2">
      <c r="A524" s="48" t="s">
        <v>232</v>
      </c>
      <c r="B524" s="48"/>
      <c r="C524" s="48"/>
      <c r="D524" s="48"/>
      <c r="E524" s="48"/>
      <c r="F524" s="48"/>
      <c r="G524" s="48"/>
      <c r="H524" s="48"/>
      <c r="I524" s="48"/>
      <c r="J524" s="48"/>
      <c r="K524" s="48"/>
      <c r="L524" s="48"/>
      <c r="M524" s="48"/>
      <c r="N524" s="48"/>
      <c r="O524" s="48"/>
      <c r="P524" s="48"/>
      <c r="Q524" s="48"/>
      <c r="R524" s="48"/>
      <c r="S524" s="48"/>
      <c r="T524" s="48"/>
      <c r="U524" s="48"/>
      <c r="V524" s="48"/>
      <c r="W524" s="48"/>
      <c r="X524" s="48"/>
      <c r="Y524" s="48"/>
      <c r="Z524" s="48"/>
      <c r="AA524" s="48"/>
      <c r="AB524" s="48"/>
      <c r="AC524" s="48"/>
      <c r="AD524" s="48"/>
      <c r="AE524" s="48"/>
      <c r="AF524" s="48"/>
      <c r="AG524" s="48"/>
      <c r="AH524" s="48"/>
      <c r="AI524" s="48"/>
      <c r="AJ524" s="48"/>
      <c r="AK524" s="48"/>
      <c r="AL524" s="48"/>
      <c r="AM524" s="48"/>
      <c r="AN524" s="48"/>
      <c r="AO524" s="48"/>
      <c r="AP524" s="48"/>
      <c r="AQ524" s="48"/>
      <c r="AR524" s="48"/>
      <c r="AS524" s="48"/>
      <c r="AT524" s="48"/>
      <c r="AU524" s="48"/>
      <c r="AV524" s="48"/>
      <c r="AW524" s="48"/>
      <c r="AX524" s="48"/>
      <c r="AY524" s="48"/>
      <c r="AZ524" s="48"/>
      <c r="BA524" s="48"/>
      <c r="BB524" s="48"/>
      <c r="BC524" s="48"/>
      <c r="BD524" s="48"/>
      <c r="BE524" s="48"/>
      <c r="BF524" s="48"/>
      <c r="BG524" s="48"/>
      <c r="BH524" s="48"/>
      <c r="BI524" s="48"/>
      <c r="BJ524" s="48"/>
      <c r="BK524" s="48"/>
      <c r="BL524" s="48"/>
      <c r="BM524" s="48"/>
      <c r="BN524" s="48"/>
      <c r="BO524" s="48"/>
      <c r="BP524" s="48"/>
      <c r="BQ524" s="48"/>
      <c r="BR524" s="48"/>
      <c r="BS524" s="48"/>
      <c r="BT524" s="48"/>
      <c r="BU524" s="48"/>
      <c r="BV524" s="48"/>
      <c r="BW524" s="48"/>
      <c r="BX524" s="48"/>
      <c r="BY524" s="48"/>
      <c r="BZ524" s="48"/>
      <c r="CA524" s="48"/>
      <c r="CB524" s="48"/>
      <c r="CC524" s="48"/>
      <c r="CD524" s="48"/>
      <c r="CE524" s="48"/>
      <c r="CF524" s="48"/>
      <c r="CG524" s="48"/>
      <c r="CH524" s="48"/>
      <c r="CI524" s="48"/>
      <c r="CJ524" s="48"/>
      <c r="CK524" s="48"/>
      <c r="CL524" s="48"/>
      <c r="CM524" s="48"/>
      <c r="CN524" s="48"/>
      <c r="CO524" s="48"/>
      <c r="CP524" s="48"/>
      <c r="CQ524" s="48"/>
      <c r="CR524" s="48"/>
      <c r="CS524" s="48"/>
      <c r="CT524" s="48"/>
      <c r="CU524" s="48"/>
      <c r="CV524" s="48"/>
      <c r="CW524" s="48"/>
      <c r="CX524" s="48"/>
      <c r="CY524" s="48"/>
      <c r="CZ524" s="48"/>
      <c r="DA524" s="48"/>
      <c r="DB524" s="48"/>
      <c r="DC524" s="48"/>
      <c r="DD524" s="48"/>
      <c r="DE524" s="48"/>
      <c r="DF524" s="48"/>
      <c r="DG524" s="48"/>
      <c r="DH524" s="48"/>
      <c r="DI524" s="48"/>
      <c r="DJ524" s="48"/>
      <c r="DK524" s="48"/>
      <c r="DL524" s="48"/>
      <c r="DM524" s="48"/>
      <c r="DN524" s="48"/>
      <c r="DO524" s="48"/>
      <c r="DP524" s="48"/>
      <c r="DQ524" s="48"/>
      <c r="DR524" s="48"/>
      <c r="DS524" s="48"/>
      <c r="DT524" s="48"/>
      <c r="DU524" s="48"/>
      <c r="DV524" s="48"/>
      <c r="DW524" s="48"/>
      <c r="DX524" s="48"/>
      <c r="DY524" s="48"/>
      <c r="DZ524" s="48"/>
      <c r="EA524" s="48"/>
      <c r="EB524" s="48"/>
      <c r="EC524" s="48"/>
      <c r="ED524" s="48"/>
      <c r="EE524" s="48"/>
      <c r="EF524" s="48"/>
      <c r="EG524" s="48"/>
      <c r="EH524" s="48"/>
      <c r="EI524" s="48"/>
      <c r="EJ524" s="48"/>
      <c r="EK524" s="48"/>
      <c r="EL524" s="48"/>
      <c r="EM524" s="48"/>
      <c r="EN524" s="48"/>
      <c r="EO524" s="48"/>
      <c r="EP524" s="48"/>
      <c r="EQ524" s="48"/>
      <c r="ER524" s="48"/>
      <c r="ES524" s="48"/>
      <c r="ET524" s="48"/>
      <c r="EU524" s="48"/>
      <c r="EV524" s="48"/>
      <c r="EW524" s="48"/>
      <c r="EX524" s="48"/>
      <c r="EY524" s="48"/>
      <c r="EZ524" s="48"/>
      <c r="FA524" s="48"/>
      <c r="FB524" s="48"/>
      <c r="FC524" s="48"/>
      <c r="FD524" s="48"/>
      <c r="FE524" s="48"/>
      <c r="FF524" s="48"/>
      <c r="FG524" s="48"/>
      <c r="FH524" s="48"/>
      <c r="FI524" s="48"/>
      <c r="FJ524" s="48"/>
      <c r="FK524" s="48"/>
      <c r="FL524" s="48"/>
      <c r="FM524" s="48"/>
      <c r="FN524" s="48"/>
      <c r="FO524" s="48"/>
      <c r="FP524" s="48"/>
      <c r="FQ524" s="48"/>
      <c r="FR524" s="48"/>
      <c r="FS524" s="48"/>
      <c r="FT524" s="48"/>
      <c r="FU524" s="48"/>
      <c r="FV524" s="48"/>
      <c r="FW524" s="48"/>
      <c r="FX524" s="48"/>
      <c r="FY524" s="48"/>
      <c r="FZ524" s="48"/>
      <c r="GA524" s="48"/>
      <c r="GB524" s="48"/>
      <c r="GC524" s="48"/>
      <c r="GD524" s="48"/>
      <c r="GE524" s="48"/>
      <c r="GF524" s="48"/>
      <c r="GG524" s="48"/>
      <c r="GH524" s="48"/>
      <c r="GI524" s="48"/>
      <c r="GJ524" s="48"/>
      <c r="GK524" s="48"/>
      <c r="GL524" s="48"/>
      <c r="GM524" s="48"/>
      <c r="GN524" s="48"/>
      <c r="GO524" s="48"/>
      <c r="GP524" s="48"/>
      <c r="GQ524" s="48"/>
      <c r="GR524" s="48"/>
      <c r="GS524" s="48"/>
      <c r="GT524" s="48"/>
      <c r="GU524" s="48"/>
      <c r="GV524" s="48"/>
      <c r="GW524" s="48"/>
      <c r="GX524" s="48"/>
      <c r="GY524" s="48"/>
      <c r="GZ524" s="48"/>
      <c r="HA524" s="48"/>
      <c r="HB524" s="48"/>
      <c r="HC524" s="48"/>
      <c r="HD524" s="48"/>
      <c r="HE524" s="48"/>
      <c r="HF524" s="48"/>
      <c r="HG524" s="48"/>
      <c r="HH524" s="48"/>
      <c r="HI524" s="48"/>
      <c r="HJ524" s="48"/>
      <c r="HK524" s="48"/>
      <c r="HL524" s="48"/>
      <c r="HM524" s="48"/>
      <c r="HN524" s="48"/>
      <c r="HO524" s="48"/>
      <c r="HP524" s="48"/>
      <c r="HQ524" s="48"/>
      <c r="HR524" s="48"/>
      <c r="HS524" s="48"/>
      <c r="HT524" s="48"/>
      <c r="HU524" s="48"/>
      <c r="HV524" s="48"/>
      <c r="HW524" s="48"/>
      <c r="HX524" s="48"/>
      <c r="HY524" s="48"/>
      <c r="HZ524" s="48"/>
      <c r="IA524" s="48"/>
      <c r="IB524" s="48"/>
      <c r="IC524" s="48"/>
      <c r="ID524" s="48"/>
      <c r="IE524" s="48"/>
      <c r="IF524" s="48"/>
      <c r="IG524" s="48"/>
      <c r="IH524" s="48"/>
      <c r="II524" s="48"/>
      <c r="IJ524" s="48"/>
    </row>
    <row r="525" spans="1:244" s="47" customFormat="1" ht="12.4" customHeight="1" x14ac:dyDescent="0.2">
      <c r="A525" s="48" t="s">
        <v>226</v>
      </c>
      <c r="B525" s="48"/>
      <c r="C525" s="48"/>
      <c r="D525" s="48"/>
      <c r="E525" s="48"/>
      <c r="F525" s="48"/>
      <c r="G525" s="48"/>
      <c r="H525" s="48"/>
      <c r="I525" s="48"/>
      <c r="J525" s="48"/>
      <c r="K525" s="48"/>
      <c r="L525" s="48"/>
      <c r="M525" s="48"/>
      <c r="N525" s="48"/>
      <c r="O525" s="48"/>
      <c r="P525" s="48"/>
      <c r="Q525" s="48"/>
      <c r="R525" s="48"/>
      <c r="S525" s="48"/>
      <c r="T525" s="48"/>
      <c r="U525" s="48"/>
      <c r="V525" s="48"/>
      <c r="W525" s="48"/>
      <c r="X525" s="48"/>
      <c r="Y525" s="48"/>
      <c r="Z525" s="48"/>
      <c r="AA525" s="48"/>
      <c r="AB525" s="48"/>
      <c r="AC525" s="48"/>
      <c r="AD525" s="48"/>
      <c r="AE525" s="48"/>
      <c r="AF525" s="48"/>
      <c r="AG525" s="48"/>
      <c r="AH525" s="48"/>
      <c r="AI525" s="48"/>
      <c r="AJ525" s="48"/>
      <c r="AK525" s="48"/>
      <c r="AL525" s="48"/>
      <c r="AM525" s="48"/>
      <c r="AN525" s="48"/>
      <c r="AO525" s="48"/>
      <c r="AP525" s="48"/>
      <c r="AQ525" s="48"/>
      <c r="AR525" s="48"/>
      <c r="AS525" s="48"/>
      <c r="AT525" s="48"/>
      <c r="AU525" s="48"/>
      <c r="AV525" s="48"/>
      <c r="AW525" s="48"/>
      <c r="AX525" s="48"/>
      <c r="AY525" s="48"/>
      <c r="AZ525" s="48"/>
      <c r="BA525" s="48"/>
      <c r="BB525" s="48"/>
      <c r="BC525" s="48"/>
      <c r="BD525" s="48"/>
      <c r="BE525" s="48"/>
      <c r="BF525" s="48"/>
      <c r="BG525" s="48"/>
      <c r="BH525" s="48"/>
      <c r="BI525" s="48"/>
      <c r="BJ525" s="48"/>
      <c r="BK525" s="48"/>
      <c r="BL525" s="48"/>
      <c r="BM525" s="48"/>
      <c r="BN525" s="48"/>
      <c r="BO525" s="48"/>
      <c r="BP525" s="48"/>
      <c r="BQ525" s="48"/>
      <c r="BR525" s="48"/>
      <c r="BS525" s="48"/>
      <c r="BT525" s="48"/>
      <c r="BU525" s="48"/>
      <c r="BV525" s="48"/>
      <c r="BW525" s="48"/>
      <c r="BX525" s="48"/>
      <c r="BY525" s="48"/>
      <c r="BZ525" s="48"/>
      <c r="CA525" s="48"/>
      <c r="CB525" s="48"/>
      <c r="CC525" s="48"/>
      <c r="CD525" s="48"/>
      <c r="CE525" s="48"/>
      <c r="CF525" s="48"/>
      <c r="CG525" s="48"/>
      <c r="CH525" s="48"/>
      <c r="CI525" s="48"/>
      <c r="CJ525" s="48"/>
      <c r="CK525" s="48"/>
      <c r="CL525" s="48"/>
      <c r="CM525" s="48"/>
      <c r="CN525" s="48"/>
      <c r="CO525" s="48"/>
      <c r="CP525" s="48"/>
      <c r="CQ525" s="48"/>
      <c r="CR525" s="48"/>
      <c r="CS525" s="48"/>
      <c r="CT525" s="48"/>
      <c r="CU525" s="48"/>
      <c r="CV525" s="48"/>
      <c r="CW525" s="48"/>
      <c r="CX525" s="48"/>
      <c r="CY525" s="48"/>
      <c r="CZ525" s="48"/>
      <c r="DA525" s="48"/>
      <c r="DB525" s="48"/>
      <c r="DC525" s="48"/>
      <c r="DD525" s="48"/>
      <c r="DE525" s="48"/>
      <c r="DF525" s="48"/>
      <c r="DG525" s="48"/>
      <c r="DH525" s="48"/>
      <c r="DI525" s="48"/>
      <c r="DJ525" s="48"/>
      <c r="DK525" s="48"/>
      <c r="DL525" s="48"/>
      <c r="DM525" s="48"/>
      <c r="DN525" s="48"/>
      <c r="DO525" s="48"/>
      <c r="DP525" s="48"/>
      <c r="DQ525" s="48"/>
      <c r="DR525" s="48"/>
      <c r="DS525" s="48"/>
      <c r="DT525" s="48"/>
      <c r="DU525" s="48"/>
      <c r="DV525" s="48"/>
      <c r="DW525" s="48"/>
      <c r="DX525" s="48"/>
      <c r="DY525" s="48"/>
      <c r="DZ525" s="48"/>
      <c r="EA525" s="48"/>
      <c r="EB525" s="48"/>
      <c r="EC525" s="48"/>
      <c r="ED525" s="48"/>
      <c r="EE525" s="48"/>
      <c r="EF525" s="48"/>
      <c r="EG525" s="48"/>
      <c r="EH525" s="48"/>
      <c r="EI525" s="48"/>
      <c r="EJ525" s="48"/>
      <c r="EK525" s="48"/>
      <c r="EL525" s="48"/>
      <c r="EM525" s="48"/>
      <c r="EN525" s="48"/>
      <c r="EO525" s="48"/>
      <c r="EP525" s="48"/>
      <c r="EQ525" s="48"/>
      <c r="ER525" s="48"/>
      <c r="ES525" s="48"/>
      <c r="ET525" s="48"/>
      <c r="EU525" s="48"/>
      <c r="EV525" s="48"/>
      <c r="EW525" s="48"/>
      <c r="EX525" s="48"/>
      <c r="EY525" s="48"/>
      <c r="EZ525" s="48"/>
      <c r="FA525" s="48"/>
      <c r="FB525" s="48"/>
      <c r="FC525" s="48"/>
      <c r="FD525" s="48"/>
      <c r="FE525" s="48"/>
      <c r="FF525" s="48"/>
      <c r="FG525" s="48"/>
      <c r="FH525" s="48"/>
      <c r="FI525" s="48"/>
      <c r="FJ525" s="48"/>
      <c r="FK525" s="48"/>
      <c r="FL525" s="48"/>
      <c r="FM525" s="48"/>
      <c r="FN525" s="48"/>
      <c r="FO525" s="48"/>
      <c r="FP525" s="48"/>
      <c r="FQ525" s="48"/>
      <c r="FR525" s="48"/>
      <c r="FS525" s="48"/>
      <c r="FT525" s="48"/>
      <c r="FU525" s="48"/>
      <c r="FV525" s="48"/>
      <c r="FW525" s="48"/>
      <c r="FX525" s="48"/>
      <c r="FY525" s="48"/>
      <c r="FZ525" s="48"/>
      <c r="GA525" s="48"/>
      <c r="GB525" s="48"/>
      <c r="GC525" s="48"/>
      <c r="GD525" s="48"/>
      <c r="GE525" s="48"/>
      <c r="GF525" s="48"/>
      <c r="GG525" s="48"/>
      <c r="GH525" s="48"/>
      <c r="GI525" s="48"/>
      <c r="GJ525" s="48"/>
      <c r="GK525" s="48"/>
      <c r="GL525" s="48"/>
      <c r="GM525" s="48"/>
      <c r="GN525" s="48"/>
      <c r="GO525" s="48"/>
      <c r="GP525" s="48"/>
      <c r="GQ525" s="48"/>
      <c r="GR525" s="48"/>
      <c r="GS525" s="48"/>
      <c r="GT525" s="48"/>
      <c r="GU525" s="48"/>
      <c r="GV525" s="48"/>
      <c r="GW525" s="48"/>
      <c r="GX525" s="48"/>
      <c r="GY525" s="48"/>
      <c r="GZ525" s="48"/>
      <c r="HA525" s="48"/>
      <c r="HB525" s="48"/>
      <c r="HC525" s="48"/>
      <c r="HD525" s="48"/>
      <c r="HE525" s="48"/>
      <c r="HF525" s="48"/>
      <c r="HG525" s="48"/>
      <c r="HH525" s="48"/>
      <c r="HI525" s="48"/>
      <c r="HJ525" s="48"/>
      <c r="HK525" s="48"/>
      <c r="HL525" s="48"/>
      <c r="HM525" s="48"/>
      <c r="HN525" s="48"/>
      <c r="HO525" s="48"/>
      <c r="HP525" s="48"/>
      <c r="HQ525" s="48"/>
      <c r="HR525" s="48"/>
      <c r="HS525" s="48"/>
      <c r="HT525" s="48"/>
      <c r="HU525" s="48"/>
      <c r="HV525" s="48"/>
      <c r="HW525" s="48"/>
      <c r="HX525" s="48"/>
      <c r="HY525" s="48"/>
      <c r="HZ525" s="48"/>
      <c r="IA525" s="48"/>
      <c r="IB525" s="48"/>
      <c r="IC525" s="48"/>
      <c r="ID525" s="48"/>
      <c r="IE525" s="48"/>
      <c r="IF525" s="48"/>
      <c r="IG525" s="48"/>
      <c r="IH525" s="48"/>
      <c r="II525" s="48"/>
      <c r="IJ525" s="48"/>
    </row>
    <row r="526" spans="1:244" ht="11.1" customHeight="1" x14ac:dyDescent="0.2">
      <c r="A526" s="52" t="s">
        <v>52</v>
      </c>
      <c r="B526" s="52"/>
      <c r="D526" s="41" t="s">
        <v>452</v>
      </c>
    </row>
    <row r="527" spans="1:244" ht="11.1" customHeight="1" x14ac:dyDescent="0.2">
      <c r="A527" s="53" t="s">
        <v>376</v>
      </c>
      <c r="B527" s="53" t="s">
        <v>334</v>
      </c>
      <c r="C527" s="54" t="s">
        <v>299</v>
      </c>
      <c r="D527" s="55">
        <v>5000000</v>
      </c>
      <c r="E527" s="55"/>
      <c r="F527" s="55">
        <f>SUM(D527:E527)</f>
        <v>5000000</v>
      </c>
      <c r="G527" s="55">
        <v>4592424</v>
      </c>
      <c r="H527" s="55">
        <v>3000000</v>
      </c>
      <c r="I527" s="41" t="s">
        <v>312</v>
      </c>
    </row>
    <row r="528" spans="1:244" ht="11.1" customHeight="1" x14ac:dyDescent="0.2">
      <c r="A528" s="53" t="s">
        <v>376</v>
      </c>
      <c r="B528" s="53"/>
      <c r="C528" s="54" t="s">
        <v>678</v>
      </c>
      <c r="D528" s="55">
        <v>0</v>
      </c>
      <c r="E528" s="55"/>
      <c r="F528" s="55">
        <f>SUM(D528:E528)</f>
        <v>0</v>
      </c>
      <c r="G528" s="55">
        <v>0</v>
      </c>
      <c r="H528" s="55">
        <v>96958</v>
      </c>
      <c r="I528" s="41" t="s">
        <v>312</v>
      </c>
    </row>
    <row r="529" spans="1:244" ht="11.1" customHeight="1" x14ac:dyDescent="0.2">
      <c r="A529" s="53" t="s">
        <v>377</v>
      </c>
      <c r="B529" s="53" t="s">
        <v>378</v>
      </c>
      <c r="C529" s="54" t="s">
        <v>568</v>
      </c>
      <c r="D529" s="55">
        <v>50208</v>
      </c>
      <c r="E529" s="55">
        <v>35000</v>
      </c>
      <c r="F529" s="55">
        <f t="shared" ref="F529:F530" si="83">SUM(D529:E529)</f>
        <v>85208</v>
      </c>
      <c r="G529" s="55">
        <v>83227</v>
      </c>
      <c r="H529" s="55">
        <v>60000</v>
      </c>
      <c r="I529" s="41" t="s">
        <v>312</v>
      </c>
    </row>
    <row r="530" spans="1:244" ht="11.1" customHeight="1" x14ac:dyDescent="0.2">
      <c r="A530" s="53" t="s">
        <v>379</v>
      </c>
      <c r="B530" s="53" t="s">
        <v>335</v>
      </c>
      <c r="C530" s="54" t="s">
        <v>654</v>
      </c>
      <c r="D530" s="55">
        <v>1676792</v>
      </c>
      <c r="E530" s="55"/>
      <c r="F530" s="55">
        <f t="shared" si="83"/>
        <v>1676792</v>
      </c>
      <c r="G530" s="55">
        <v>1676792</v>
      </c>
      <c r="H530" s="55">
        <v>1817115</v>
      </c>
      <c r="I530" s="41" t="s">
        <v>312</v>
      </c>
    </row>
    <row r="531" spans="1:244" s="47" customFormat="1" ht="11.1" customHeight="1" x14ac:dyDescent="0.2">
      <c r="A531" s="66"/>
      <c r="B531" s="66"/>
      <c r="C531" s="67" t="s">
        <v>53</v>
      </c>
      <c r="D531" s="68">
        <f>SUM(D527:D530)</f>
        <v>6727000</v>
      </c>
      <c r="E531" s="68">
        <f>SUM(E527:E530)</f>
        <v>35000</v>
      </c>
      <c r="F531" s="68">
        <f>SUM(F527:F530)</f>
        <v>6762000</v>
      </c>
      <c r="G531" s="68">
        <f>SUM(G527:G530)</f>
        <v>6352443</v>
      </c>
      <c r="H531" s="68">
        <f>SUM(H527:H530)</f>
        <v>4974073</v>
      </c>
      <c r="I531" s="69"/>
    </row>
    <row r="532" spans="1:244" s="47" customFormat="1" ht="11.1" customHeight="1" x14ac:dyDescent="0.2">
      <c r="A532" s="52"/>
      <c r="B532" s="52"/>
      <c r="D532" s="69"/>
      <c r="E532" s="69" t="s">
        <v>452</v>
      </c>
      <c r="F532" s="69"/>
      <c r="G532" s="69"/>
      <c r="H532" s="69"/>
      <c r="I532" s="69"/>
    </row>
    <row r="533" spans="1:244" s="47" customFormat="1" ht="11.1" customHeight="1" x14ac:dyDescent="0.2">
      <c r="A533" s="52"/>
      <c r="B533" s="52"/>
      <c r="D533" s="69"/>
      <c r="E533" s="69"/>
      <c r="F533" s="69"/>
      <c r="G533" s="69"/>
      <c r="H533" s="69"/>
      <c r="I533" s="69"/>
    </row>
    <row r="534" spans="1:244" s="43" customFormat="1" ht="30.75" customHeight="1" x14ac:dyDescent="0.2">
      <c r="A534" s="48"/>
      <c r="B534" s="48"/>
      <c r="D534" s="49" t="s">
        <v>554</v>
      </c>
      <c r="E534" s="49" t="s">
        <v>555</v>
      </c>
      <c r="F534" s="49" t="s">
        <v>556</v>
      </c>
      <c r="G534" s="49" t="s">
        <v>649</v>
      </c>
      <c r="H534" s="49" t="s">
        <v>650</v>
      </c>
      <c r="I534" s="50"/>
    </row>
    <row r="535" spans="1:244" s="47" customFormat="1" ht="12.4" customHeight="1" x14ac:dyDescent="0.2">
      <c r="A535" s="48" t="s">
        <v>232</v>
      </c>
      <c r="B535" s="48"/>
      <c r="C535" s="48"/>
      <c r="D535" s="48"/>
      <c r="E535" s="48"/>
      <c r="F535" s="48"/>
      <c r="G535" s="48"/>
      <c r="H535" s="48"/>
      <c r="I535" s="48"/>
      <c r="J535" s="48"/>
      <c r="K535" s="48"/>
      <c r="L535" s="48"/>
      <c r="M535" s="48"/>
      <c r="N535" s="48"/>
      <c r="O535" s="48"/>
      <c r="P535" s="48"/>
      <c r="Q535" s="48"/>
      <c r="R535" s="48"/>
      <c r="S535" s="48"/>
      <c r="T535" s="48"/>
      <c r="U535" s="48"/>
      <c r="V535" s="48"/>
      <c r="W535" s="48"/>
      <c r="X535" s="48"/>
      <c r="Y535" s="48"/>
      <c r="Z535" s="48"/>
      <c r="AA535" s="48"/>
      <c r="AB535" s="48"/>
      <c r="AC535" s="48"/>
      <c r="AD535" s="48"/>
      <c r="AE535" s="48"/>
      <c r="AF535" s="48"/>
      <c r="AG535" s="48"/>
      <c r="AH535" s="48"/>
      <c r="AI535" s="48"/>
      <c r="AJ535" s="48"/>
      <c r="AK535" s="48"/>
      <c r="AL535" s="48"/>
      <c r="AM535" s="48"/>
      <c r="AN535" s="48"/>
      <c r="AO535" s="48"/>
      <c r="AP535" s="48"/>
      <c r="AQ535" s="48"/>
      <c r="AR535" s="48"/>
      <c r="AS535" s="48"/>
      <c r="AT535" s="48"/>
      <c r="AU535" s="48"/>
      <c r="AV535" s="48"/>
      <c r="AW535" s="48"/>
      <c r="AX535" s="48"/>
      <c r="AY535" s="48"/>
      <c r="AZ535" s="48"/>
      <c r="BA535" s="48"/>
      <c r="BB535" s="48"/>
      <c r="BC535" s="48"/>
      <c r="BD535" s="48"/>
      <c r="BE535" s="48"/>
      <c r="BF535" s="48"/>
      <c r="BG535" s="48"/>
      <c r="BH535" s="48"/>
      <c r="BI535" s="48"/>
      <c r="BJ535" s="48"/>
      <c r="BK535" s="48"/>
      <c r="BL535" s="48"/>
      <c r="BM535" s="48"/>
      <c r="BN535" s="48"/>
      <c r="BO535" s="48"/>
      <c r="BP535" s="48"/>
      <c r="BQ535" s="48"/>
      <c r="BR535" s="48"/>
      <c r="BS535" s="48"/>
      <c r="BT535" s="48"/>
      <c r="BU535" s="48"/>
      <c r="BV535" s="48"/>
      <c r="BW535" s="48"/>
      <c r="BX535" s="48"/>
      <c r="BY535" s="48"/>
      <c r="BZ535" s="48"/>
      <c r="CA535" s="48"/>
      <c r="CB535" s="48"/>
      <c r="CC535" s="48"/>
      <c r="CD535" s="48"/>
      <c r="CE535" s="48"/>
      <c r="CF535" s="48"/>
      <c r="CG535" s="48"/>
      <c r="CH535" s="48"/>
      <c r="CI535" s="48"/>
      <c r="CJ535" s="48"/>
      <c r="CK535" s="48"/>
      <c r="CL535" s="48"/>
      <c r="CM535" s="48"/>
      <c r="CN535" s="48"/>
      <c r="CO535" s="48"/>
      <c r="CP535" s="48"/>
      <c r="CQ535" s="48"/>
      <c r="CR535" s="48"/>
      <c r="CS535" s="48"/>
      <c r="CT535" s="48"/>
      <c r="CU535" s="48"/>
      <c r="CV535" s="48"/>
      <c r="CW535" s="48"/>
      <c r="CX535" s="48"/>
      <c r="CY535" s="48"/>
      <c r="CZ535" s="48"/>
      <c r="DA535" s="48"/>
      <c r="DB535" s="48"/>
      <c r="DC535" s="48"/>
      <c r="DD535" s="48"/>
      <c r="DE535" s="48"/>
      <c r="DF535" s="48"/>
      <c r="DG535" s="48"/>
      <c r="DH535" s="48"/>
      <c r="DI535" s="48"/>
      <c r="DJ535" s="48"/>
      <c r="DK535" s="48"/>
      <c r="DL535" s="48"/>
      <c r="DM535" s="48"/>
      <c r="DN535" s="48"/>
      <c r="DO535" s="48"/>
      <c r="DP535" s="48"/>
      <c r="DQ535" s="48"/>
      <c r="DR535" s="48"/>
      <c r="DS535" s="48"/>
      <c r="DT535" s="48"/>
      <c r="DU535" s="48"/>
      <c r="DV535" s="48"/>
      <c r="DW535" s="48"/>
      <c r="DX535" s="48"/>
      <c r="DY535" s="48"/>
      <c r="DZ535" s="48"/>
      <c r="EA535" s="48"/>
      <c r="EB535" s="48"/>
      <c r="EC535" s="48"/>
      <c r="ED535" s="48"/>
      <c r="EE535" s="48"/>
      <c r="EF535" s="48"/>
      <c r="EG535" s="48"/>
      <c r="EH535" s="48"/>
      <c r="EI535" s="48"/>
      <c r="EJ535" s="48"/>
      <c r="EK535" s="48"/>
      <c r="EL535" s="48"/>
      <c r="EM535" s="48"/>
      <c r="EN535" s="48"/>
      <c r="EO535" s="48"/>
      <c r="EP535" s="48"/>
      <c r="EQ535" s="48"/>
      <c r="ER535" s="48"/>
      <c r="ES535" s="48"/>
      <c r="ET535" s="48"/>
      <c r="EU535" s="48"/>
      <c r="EV535" s="48"/>
      <c r="EW535" s="48"/>
      <c r="EX535" s="48"/>
      <c r="EY535" s="48"/>
      <c r="EZ535" s="48"/>
      <c r="FA535" s="48"/>
      <c r="FB535" s="48"/>
      <c r="FC535" s="48"/>
      <c r="FD535" s="48"/>
      <c r="FE535" s="48"/>
      <c r="FF535" s="48"/>
      <c r="FG535" s="48"/>
      <c r="FH535" s="48"/>
      <c r="FI535" s="48"/>
      <c r="FJ535" s="48"/>
      <c r="FK535" s="48"/>
      <c r="FL535" s="48"/>
      <c r="FM535" s="48"/>
      <c r="FN535" s="48"/>
      <c r="FO535" s="48"/>
      <c r="FP535" s="48"/>
      <c r="FQ535" s="48"/>
      <c r="FR535" s="48"/>
      <c r="FS535" s="48"/>
      <c r="FT535" s="48"/>
      <c r="FU535" s="48"/>
      <c r="FV535" s="48"/>
      <c r="FW535" s="48"/>
      <c r="FX535" s="48"/>
      <c r="FY535" s="48"/>
      <c r="FZ535" s="48"/>
      <c r="GA535" s="48"/>
      <c r="GB535" s="48"/>
      <c r="GC535" s="48"/>
      <c r="GD535" s="48"/>
      <c r="GE535" s="48"/>
      <c r="GF535" s="48"/>
      <c r="GG535" s="48"/>
      <c r="GH535" s="48"/>
      <c r="GI535" s="48"/>
      <c r="GJ535" s="48"/>
      <c r="GK535" s="48"/>
      <c r="GL535" s="48"/>
      <c r="GM535" s="48"/>
      <c r="GN535" s="48"/>
      <c r="GO535" s="48"/>
      <c r="GP535" s="48"/>
      <c r="GQ535" s="48"/>
      <c r="GR535" s="48"/>
      <c r="GS535" s="48"/>
      <c r="GT535" s="48"/>
      <c r="GU535" s="48"/>
      <c r="GV535" s="48"/>
      <c r="GW535" s="48"/>
      <c r="GX535" s="48"/>
      <c r="GY535" s="48"/>
      <c r="GZ535" s="48"/>
      <c r="HA535" s="48"/>
      <c r="HB535" s="48"/>
      <c r="HC535" s="48"/>
      <c r="HD535" s="48"/>
      <c r="HE535" s="48"/>
      <c r="HF535" s="48"/>
      <c r="HG535" s="48"/>
      <c r="HH535" s="48"/>
      <c r="HI535" s="48"/>
      <c r="HJ535" s="48"/>
      <c r="HK535" s="48"/>
      <c r="HL535" s="48"/>
      <c r="HM535" s="48"/>
      <c r="HN535" s="48"/>
      <c r="HO535" s="48"/>
      <c r="HP535" s="48"/>
      <c r="HQ535" s="48"/>
      <c r="HR535" s="48"/>
      <c r="HS535" s="48"/>
      <c r="HT535" s="48"/>
      <c r="HU535" s="48"/>
      <c r="HV535" s="48"/>
      <c r="HW535" s="48"/>
      <c r="HX535" s="48"/>
      <c r="HY535" s="48"/>
      <c r="HZ535" s="48"/>
      <c r="IA535" s="48"/>
      <c r="IB535" s="48"/>
      <c r="IC535" s="48"/>
      <c r="ID535" s="48"/>
      <c r="IE535" s="48"/>
      <c r="IF535" s="48"/>
      <c r="IG535" s="48"/>
      <c r="IH535" s="48"/>
      <c r="II535" s="48"/>
      <c r="IJ535" s="48"/>
    </row>
    <row r="536" spans="1:244" s="47" customFormat="1" ht="12.4" customHeight="1" x14ac:dyDescent="0.2">
      <c r="A536" s="48" t="s">
        <v>226</v>
      </c>
      <c r="B536" s="48"/>
      <c r="C536" s="48"/>
      <c r="D536" s="48"/>
      <c r="E536" s="48"/>
      <c r="F536" s="48"/>
      <c r="G536" s="48"/>
      <c r="H536" s="48"/>
      <c r="I536" s="48"/>
      <c r="J536" s="48"/>
      <c r="K536" s="48"/>
      <c r="L536" s="48"/>
      <c r="M536" s="48"/>
      <c r="N536" s="48"/>
      <c r="O536" s="48"/>
      <c r="P536" s="48"/>
      <c r="Q536" s="48"/>
      <c r="R536" s="48"/>
      <c r="S536" s="48"/>
      <c r="T536" s="48"/>
      <c r="U536" s="48"/>
      <c r="V536" s="48"/>
      <c r="W536" s="48"/>
      <c r="X536" s="48"/>
      <c r="Y536" s="48"/>
      <c r="Z536" s="48"/>
      <c r="AA536" s="48"/>
      <c r="AB536" s="48"/>
      <c r="AC536" s="48"/>
      <c r="AD536" s="48"/>
      <c r="AE536" s="48"/>
      <c r="AF536" s="48"/>
      <c r="AG536" s="48"/>
      <c r="AH536" s="48"/>
      <c r="AI536" s="48"/>
      <c r="AJ536" s="48"/>
      <c r="AK536" s="48"/>
      <c r="AL536" s="48"/>
      <c r="AM536" s="48"/>
      <c r="AN536" s="48"/>
      <c r="AO536" s="48"/>
      <c r="AP536" s="48"/>
      <c r="AQ536" s="48"/>
      <c r="AR536" s="48"/>
      <c r="AS536" s="48"/>
      <c r="AT536" s="48"/>
      <c r="AU536" s="48"/>
      <c r="AV536" s="48"/>
      <c r="AW536" s="48"/>
      <c r="AX536" s="48"/>
      <c r="AY536" s="48"/>
      <c r="AZ536" s="48"/>
      <c r="BA536" s="48"/>
      <c r="BB536" s="48"/>
      <c r="BC536" s="48"/>
      <c r="BD536" s="48"/>
      <c r="BE536" s="48"/>
      <c r="BF536" s="48"/>
      <c r="BG536" s="48"/>
      <c r="BH536" s="48"/>
      <c r="BI536" s="48"/>
      <c r="BJ536" s="48"/>
      <c r="BK536" s="48"/>
      <c r="BL536" s="48"/>
      <c r="BM536" s="48"/>
      <c r="BN536" s="48"/>
      <c r="BO536" s="48"/>
      <c r="BP536" s="48"/>
      <c r="BQ536" s="48"/>
      <c r="BR536" s="48"/>
      <c r="BS536" s="48"/>
      <c r="BT536" s="48"/>
      <c r="BU536" s="48"/>
      <c r="BV536" s="48"/>
      <c r="BW536" s="48"/>
      <c r="BX536" s="48"/>
      <c r="BY536" s="48"/>
      <c r="BZ536" s="48"/>
      <c r="CA536" s="48"/>
      <c r="CB536" s="48"/>
      <c r="CC536" s="48"/>
      <c r="CD536" s="48"/>
      <c r="CE536" s="48"/>
      <c r="CF536" s="48"/>
      <c r="CG536" s="48"/>
      <c r="CH536" s="48"/>
      <c r="CI536" s="48"/>
      <c r="CJ536" s="48"/>
      <c r="CK536" s="48"/>
      <c r="CL536" s="48"/>
      <c r="CM536" s="48"/>
      <c r="CN536" s="48"/>
      <c r="CO536" s="48"/>
      <c r="CP536" s="48"/>
      <c r="CQ536" s="48"/>
      <c r="CR536" s="48"/>
      <c r="CS536" s="48"/>
      <c r="CT536" s="48"/>
      <c r="CU536" s="48"/>
      <c r="CV536" s="48"/>
      <c r="CW536" s="48"/>
      <c r="CX536" s="48"/>
      <c r="CY536" s="48"/>
      <c r="CZ536" s="48"/>
      <c r="DA536" s="48"/>
      <c r="DB536" s="48"/>
      <c r="DC536" s="48"/>
      <c r="DD536" s="48"/>
      <c r="DE536" s="48"/>
      <c r="DF536" s="48"/>
      <c r="DG536" s="48"/>
      <c r="DH536" s="48"/>
      <c r="DI536" s="48"/>
      <c r="DJ536" s="48"/>
      <c r="DK536" s="48"/>
      <c r="DL536" s="48"/>
      <c r="DM536" s="48"/>
      <c r="DN536" s="48"/>
      <c r="DO536" s="48"/>
      <c r="DP536" s="48"/>
      <c r="DQ536" s="48"/>
      <c r="DR536" s="48"/>
      <c r="DS536" s="48"/>
      <c r="DT536" s="48"/>
      <c r="DU536" s="48"/>
      <c r="DV536" s="48"/>
      <c r="DW536" s="48"/>
      <c r="DX536" s="48"/>
      <c r="DY536" s="48"/>
      <c r="DZ536" s="48"/>
      <c r="EA536" s="48"/>
      <c r="EB536" s="48"/>
      <c r="EC536" s="48"/>
      <c r="ED536" s="48"/>
      <c r="EE536" s="48"/>
      <c r="EF536" s="48"/>
      <c r="EG536" s="48"/>
      <c r="EH536" s="48"/>
      <c r="EI536" s="48"/>
      <c r="EJ536" s="48"/>
      <c r="EK536" s="48"/>
      <c r="EL536" s="48"/>
      <c r="EM536" s="48"/>
      <c r="EN536" s="48"/>
      <c r="EO536" s="48"/>
      <c r="EP536" s="48"/>
      <c r="EQ536" s="48"/>
      <c r="ER536" s="48"/>
      <c r="ES536" s="48"/>
      <c r="ET536" s="48"/>
      <c r="EU536" s="48"/>
      <c r="EV536" s="48"/>
      <c r="EW536" s="48"/>
      <c r="EX536" s="48"/>
      <c r="EY536" s="48"/>
      <c r="EZ536" s="48"/>
      <c r="FA536" s="48"/>
      <c r="FB536" s="48"/>
      <c r="FC536" s="48"/>
      <c r="FD536" s="48"/>
      <c r="FE536" s="48"/>
      <c r="FF536" s="48"/>
      <c r="FG536" s="48"/>
      <c r="FH536" s="48"/>
      <c r="FI536" s="48"/>
      <c r="FJ536" s="48"/>
      <c r="FK536" s="48"/>
      <c r="FL536" s="48"/>
      <c r="FM536" s="48"/>
      <c r="FN536" s="48"/>
      <c r="FO536" s="48"/>
      <c r="FP536" s="48"/>
      <c r="FQ536" s="48"/>
      <c r="FR536" s="48"/>
      <c r="FS536" s="48"/>
      <c r="FT536" s="48"/>
      <c r="FU536" s="48"/>
      <c r="FV536" s="48"/>
      <c r="FW536" s="48"/>
      <c r="FX536" s="48"/>
      <c r="FY536" s="48"/>
      <c r="FZ536" s="48"/>
      <c r="GA536" s="48"/>
      <c r="GB536" s="48"/>
      <c r="GC536" s="48"/>
      <c r="GD536" s="48"/>
      <c r="GE536" s="48"/>
      <c r="GF536" s="48"/>
      <c r="GG536" s="48"/>
      <c r="GH536" s="48"/>
      <c r="GI536" s="48"/>
      <c r="GJ536" s="48"/>
      <c r="GK536" s="48"/>
      <c r="GL536" s="48"/>
      <c r="GM536" s="48"/>
      <c r="GN536" s="48"/>
      <c r="GO536" s="48"/>
      <c r="GP536" s="48"/>
      <c r="GQ536" s="48"/>
      <c r="GR536" s="48"/>
      <c r="GS536" s="48"/>
      <c r="GT536" s="48"/>
      <c r="GU536" s="48"/>
      <c r="GV536" s="48"/>
      <c r="GW536" s="48"/>
      <c r="GX536" s="48"/>
      <c r="GY536" s="48"/>
      <c r="GZ536" s="48"/>
      <c r="HA536" s="48"/>
      <c r="HB536" s="48"/>
      <c r="HC536" s="48"/>
      <c r="HD536" s="48"/>
      <c r="HE536" s="48"/>
      <c r="HF536" s="48"/>
      <c r="HG536" s="48"/>
      <c r="HH536" s="48"/>
      <c r="HI536" s="48"/>
      <c r="HJ536" s="48"/>
      <c r="HK536" s="48"/>
      <c r="HL536" s="48"/>
      <c r="HM536" s="48"/>
      <c r="HN536" s="48"/>
      <c r="HO536" s="48"/>
      <c r="HP536" s="48"/>
      <c r="HQ536" s="48"/>
      <c r="HR536" s="48"/>
      <c r="HS536" s="48"/>
      <c r="HT536" s="48"/>
      <c r="HU536" s="48"/>
      <c r="HV536" s="48"/>
      <c r="HW536" s="48"/>
      <c r="HX536" s="48"/>
      <c r="HY536" s="48"/>
      <c r="HZ536" s="48"/>
      <c r="IA536" s="48"/>
      <c r="IB536" s="48"/>
      <c r="IC536" s="48"/>
      <c r="ID536" s="48"/>
      <c r="IE536" s="48"/>
      <c r="IF536" s="48"/>
      <c r="IG536" s="48"/>
      <c r="IH536" s="48"/>
      <c r="II536" s="48"/>
      <c r="IJ536" s="48"/>
    </row>
    <row r="537" spans="1:244" s="47" customFormat="1" ht="11.1" customHeight="1" x14ac:dyDescent="0.2">
      <c r="A537" s="52" t="s">
        <v>50</v>
      </c>
      <c r="B537" s="52"/>
      <c r="D537" s="69"/>
      <c r="E537" s="69"/>
      <c r="F537" s="69"/>
      <c r="G537" s="69"/>
      <c r="H537" s="69"/>
      <c r="I537" s="69"/>
    </row>
    <row r="538" spans="1:244" ht="11.1" customHeight="1" x14ac:dyDescent="0.2">
      <c r="A538" s="53" t="s">
        <v>282</v>
      </c>
      <c r="B538" s="53" t="s">
        <v>282</v>
      </c>
      <c r="C538" s="54" t="s">
        <v>570</v>
      </c>
      <c r="D538" s="55">
        <v>38250</v>
      </c>
      <c r="E538" s="80">
        <v>2250</v>
      </c>
      <c r="F538" s="80">
        <f>SUM(D538:E538)</f>
        <v>40500</v>
      </c>
      <c r="G538" s="80">
        <v>40500</v>
      </c>
      <c r="H538" s="80">
        <v>48450</v>
      </c>
      <c r="I538" s="41" t="s">
        <v>312</v>
      </c>
    </row>
    <row r="539" spans="1:244" ht="11.1" customHeight="1" x14ac:dyDescent="0.2">
      <c r="A539" s="53" t="s">
        <v>282</v>
      </c>
      <c r="B539" s="53"/>
      <c r="C539" s="54" t="s">
        <v>571</v>
      </c>
      <c r="D539" s="55">
        <v>5581800</v>
      </c>
      <c r="E539" s="80">
        <v>177200</v>
      </c>
      <c r="F539" s="80">
        <f t="shared" ref="F539:F557" si="84">SUM(D539:E539)</f>
        <v>5759000</v>
      </c>
      <c r="G539" s="80">
        <v>5759000</v>
      </c>
      <c r="H539" s="80">
        <v>5759000</v>
      </c>
      <c r="I539" s="41" t="s">
        <v>312</v>
      </c>
    </row>
    <row r="540" spans="1:244" ht="11.1" customHeight="1" x14ac:dyDescent="0.2">
      <c r="A540" s="53" t="s">
        <v>282</v>
      </c>
      <c r="B540" s="53"/>
      <c r="C540" s="54" t="s">
        <v>572</v>
      </c>
      <c r="D540" s="55">
        <v>10624000</v>
      </c>
      <c r="E540" s="80">
        <v>498000</v>
      </c>
      <c r="F540" s="80">
        <f t="shared" si="84"/>
        <v>11122000</v>
      </c>
      <c r="G540" s="80">
        <v>11122000</v>
      </c>
      <c r="H540" s="80">
        <v>11624500</v>
      </c>
      <c r="I540" s="41" t="s">
        <v>312</v>
      </c>
    </row>
    <row r="541" spans="1:244" ht="11.1" customHeight="1" x14ac:dyDescent="0.2">
      <c r="A541" s="53" t="s">
        <v>282</v>
      </c>
      <c r="B541" s="53"/>
      <c r="C541" s="54" t="s">
        <v>558</v>
      </c>
      <c r="D541" s="55">
        <v>100000</v>
      </c>
      <c r="E541" s="80"/>
      <c r="F541" s="80">
        <f t="shared" si="84"/>
        <v>100000</v>
      </c>
      <c r="G541" s="80">
        <v>100000</v>
      </c>
      <c r="H541" s="80">
        <v>100000</v>
      </c>
      <c r="I541" s="41" t="s">
        <v>312</v>
      </c>
    </row>
    <row r="542" spans="1:244" ht="11.1" customHeight="1" x14ac:dyDescent="0.2">
      <c r="A542" s="53" t="s">
        <v>282</v>
      </c>
      <c r="B542" s="53"/>
      <c r="C542" s="54" t="s">
        <v>573</v>
      </c>
      <c r="D542" s="55">
        <v>4324000</v>
      </c>
      <c r="E542" s="80">
        <v>184000</v>
      </c>
      <c r="F542" s="80">
        <f t="shared" si="84"/>
        <v>4508000</v>
      </c>
      <c r="G542" s="80">
        <v>4508000</v>
      </c>
      <c r="H542" s="80">
        <v>4508000</v>
      </c>
      <c r="I542" s="41" t="s">
        <v>312</v>
      </c>
    </row>
    <row r="543" spans="1:244" ht="11.1" customHeight="1" x14ac:dyDescent="0.2">
      <c r="A543" s="53" t="s">
        <v>282</v>
      </c>
      <c r="B543" s="53"/>
      <c r="C543" s="54" t="s">
        <v>574</v>
      </c>
      <c r="D543" s="55">
        <v>8000000</v>
      </c>
      <c r="E543" s="80">
        <v>500000</v>
      </c>
      <c r="F543" s="80">
        <f t="shared" si="84"/>
        <v>8500000</v>
      </c>
      <c r="G543" s="80">
        <v>8500000</v>
      </c>
      <c r="H543" s="80">
        <v>8500000</v>
      </c>
      <c r="I543" s="41" t="s">
        <v>312</v>
      </c>
    </row>
    <row r="544" spans="1:244" ht="11.1" customHeight="1" x14ac:dyDescent="0.2">
      <c r="A544" s="53" t="s">
        <v>282</v>
      </c>
      <c r="B544" s="53"/>
      <c r="C544" s="54" t="s">
        <v>582</v>
      </c>
      <c r="D544" s="55"/>
      <c r="E544" s="80"/>
      <c r="F544" s="80"/>
      <c r="G544" s="80"/>
      <c r="H544" s="80">
        <v>3915653</v>
      </c>
      <c r="I544" s="41" t="s">
        <v>312</v>
      </c>
    </row>
    <row r="545" spans="1:9" ht="11.1" customHeight="1" x14ac:dyDescent="0.2">
      <c r="A545" s="53" t="s">
        <v>424</v>
      </c>
      <c r="B545" s="53" t="s">
        <v>424</v>
      </c>
      <c r="C545" s="54" t="s">
        <v>559</v>
      </c>
      <c r="D545" s="55">
        <v>10463872</v>
      </c>
      <c r="E545" s="80"/>
      <c r="F545" s="80">
        <f t="shared" si="84"/>
        <v>10463872</v>
      </c>
      <c r="G545" s="80">
        <v>10463872</v>
      </c>
      <c r="H545" s="80">
        <v>8116000</v>
      </c>
      <c r="I545" s="41" t="s">
        <v>312</v>
      </c>
    </row>
    <row r="546" spans="1:9" ht="11.1" customHeight="1" x14ac:dyDescent="0.2">
      <c r="A546" s="53" t="s">
        <v>425</v>
      </c>
      <c r="B546" s="53"/>
      <c r="C546" s="54" t="s">
        <v>469</v>
      </c>
      <c r="D546" s="55"/>
      <c r="E546" s="80"/>
      <c r="F546" s="80">
        <f t="shared" si="84"/>
        <v>0</v>
      </c>
      <c r="G546" s="80">
        <v>0</v>
      </c>
      <c r="H546" s="80"/>
      <c r="I546" s="41" t="s">
        <v>312</v>
      </c>
    </row>
    <row r="547" spans="1:9" ht="11.1" customHeight="1" x14ac:dyDescent="0.2">
      <c r="A547" s="53" t="s">
        <v>425</v>
      </c>
      <c r="B547" s="53"/>
      <c r="C547" s="54" t="s">
        <v>468</v>
      </c>
      <c r="D547" s="55"/>
      <c r="E547" s="80"/>
      <c r="F547" s="80">
        <f t="shared" si="84"/>
        <v>0</v>
      </c>
      <c r="G547" s="80">
        <v>0</v>
      </c>
      <c r="H547" s="80"/>
      <c r="I547" s="41" t="s">
        <v>312</v>
      </c>
    </row>
    <row r="548" spans="1:9" ht="11.1" customHeight="1" x14ac:dyDescent="0.2">
      <c r="A548" s="53" t="s">
        <v>425</v>
      </c>
      <c r="B548" s="53" t="s">
        <v>425</v>
      </c>
      <c r="C548" s="55" t="s">
        <v>560</v>
      </c>
      <c r="D548" s="55">
        <v>39330</v>
      </c>
      <c r="E548" s="80">
        <v>37050</v>
      </c>
      <c r="F548" s="80">
        <f t="shared" si="84"/>
        <v>76380</v>
      </c>
      <c r="G548" s="80">
        <v>72960</v>
      </c>
      <c r="H548" s="80">
        <v>36936</v>
      </c>
      <c r="I548" s="41" t="s">
        <v>312</v>
      </c>
    </row>
    <row r="549" spans="1:9" ht="11.1" customHeight="1" x14ac:dyDescent="0.2">
      <c r="A549" s="53" t="s">
        <v>336</v>
      </c>
      <c r="B549" s="53" t="s">
        <v>336</v>
      </c>
      <c r="C549" s="55" t="s">
        <v>561</v>
      </c>
      <c r="D549" s="55">
        <v>2748546</v>
      </c>
      <c r="E549" s="80"/>
      <c r="F549" s="80">
        <f t="shared" si="84"/>
        <v>2748546</v>
      </c>
      <c r="G549" s="80">
        <v>2748546</v>
      </c>
      <c r="H549" s="80">
        <v>2819362</v>
      </c>
      <c r="I549" s="41" t="s">
        <v>312</v>
      </c>
    </row>
    <row r="550" spans="1:9" ht="11.1" customHeight="1" x14ac:dyDescent="0.2">
      <c r="A550" s="53" t="s">
        <v>301</v>
      </c>
      <c r="B550" s="53" t="s">
        <v>301</v>
      </c>
      <c r="C550" s="55" t="s">
        <v>582</v>
      </c>
      <c r="D550" s="55">
        <v>0</v>
      </c>
      <c r="E550" s="80">
        <v>3915653</v>
      </c>
      <c r="F550" s="80">
        <f t="shared" si="84"/>
        <v>3915653</v>
      </c>
      <c r="G550" s="80">
        <v>3915653</v>
      </c>
      <c r="H550" s="80">
        <v>0</v>
      </c>
      <c r="I550" s="41" t="s">
        <v>312</v>
      </c>
    </row>
    <row r="551" spans="1:9" ht="11.1" customHeight="1" x14ac:dyDescent="0.2">
      <c r="A551" s="53" t="s">
        <v>301</v>
      </c>
      <c r="B551" s="53" t="s">
        <v>301</v>
      </c>
      <c r="C551" s="55" t="s">
        <v>412</v>
      </c>
      <c r="D551" s="80">
        <v>0</v>
      </c>
      <c r="E551" s="80">
        <v>2111375</v>
      </c>
      <c r="F551" s="80">
        <f t="shared" si="84"/>
        <v>2111375</v>
      </c>
      <c r="G551" s="80">
        <v>2111375</v>
      </c>
      <c r="H551" s="80"/>
      <c r="I551" s="41" t="s">
        <v>312</v>
      </c>
    </row>
    <row r="552" spans="1:9" ht="11.1" customHeight="1" x14ac:dyDescent="0.2">
      <c r="A552" s="53" t="s">
        <v>301</v>
      </c>
      <c r="B552" s="53"/>
      <c r="C552" s="55" t="s">
        <v>677</v>
      </c>
      <c r="D552" s="80">
        <v>0</v>
      </c>
      <c r="E552" s="80"/>
      <c r="F552" s="80">
        <f t="shared" si="84"/>
        <v>0</v>
      </c>
      <c r="G552" s="80">
        <v>0</v>
      </c>
      <c r="H552" s="80">
        <v>846958</v>
      </c>
      <c r="I552" s="41" t="s">
        <v>312</v>
      </c>
    </row>
    <row r="553" spans="1:9" ht="11.1" customHeight="1" x14ac:dyDescent="0.2">
      <c r="A553" s="53" t="s">
        <v>301</v>
      </c>
      <c r="B553" s="53"/>
      <c r="C553" s="55" t="s">
        <v>603</v>
      </c>
      <c r="D553" s="80">
        <v>0</v>
      </c>
      <c r="E553" s="80">
        <v>3232076</v>
      </c>
      <c r="F553" s="80">
        <f t="shared" si="84"/>
        <v>3232076</v>
      </c>
      <c r="G553" s="80">
        <v>3232076</v>
      </c>
      <c r="H553" s="80"/>
      <c r="I553" s="41" t="s">
        <v>312</v>
      </c>
    </row>
    <row r="554" spans="1:9" ht="11.1" customHeight="1" x14ac:dyDescent="0.2">
      <c r="A554" s="53" t="s">
        <v>301</v>
      </c>
      <c r="B554" s="53"/>
      <c r="C554" s="55" t="s">
        <v>302</v>
      </c>
      <c r="D554" s="80">
        <v>0</v>
      </c>
      <c r="E554" s="80">
        <v>12373700</v>
      </c>
      <c r="F554" s="80">
        <f t="shared" si="84"/>
        <v>12373700</v>
      </c>
      <c r="G554" s="80">
        <v>12373700</v>
      </c>
      <c r="H554" s="80"/>
      <c r="I554" s="41" t="s">
        <v>312</v>
      </c>
    </row>
    <row r="555" spans="1:9" ht="11.1" customHeight="1" x14ac:dyDescent="0.2">
      <c r="A555" s="53" t="s">
        <v>604</v>
      </c>
      <c r="B555" s="53"/>
      <c r="C555" s="55" t="s">
        <v>605</v>
      </c>
      <c r="D555" s="80">
        <v>0</v>
      </c>
      <c r="E555" s="80">
        <v>5130</v>
      </c>
      <c r="F555" s="80">
        <f t="shared" si="84"/>
        <v>5130</v>
      </c>
      <c r="G555" s="80">
        <v>5130</v>
      </c>
      <c r="H555" s="80"/>
      <c r="I555" s="41" t="s">
        <v>312</v>
      </c>
    </row>
    <row r="556" spans="1:9" ht="11.1" customHeight="1" x14ac:dyDescent="0.2">
      <c r="A556" s="53" t="s">
        <v>604</v>
      </c>
      <c r="B556" s="53"/>
      <c r="C556" s="55" t="s">
        <v>629</v>
      </c>
      <c r="D556" s="80">
        <v>0</v>
      </c>
      <c r="E556" s="80">
        <v>1728387</v>
      </c>
      <c r="F556" s="80">
        <f t="shared" si="84"/>
        <v>1728387</v>
      </c>
      <c r="G556" s="80">
        <v>1728387</v>
      </c>
      <c r="H556" s="80"/>
      <c r="I556" s="41" t="s">
        <v>312</v>
      </c>
    </row>
    <row r="557" spans="1:9" ht="11.1" customHeight="1" x14ac:dyDescent="0.2">
      <c r="A557" s="53" t="s">
        <v>397</v>
      </c>
      <c r="B557" s="53" t="s">
        <v>397</v>
      </c>
      <c r="C557" s="55" t="s">
        <v>512</v>
      </c>
      <c r="D557" s="80">
        <v>0</v>
      </c>
      <c r="E557" s="55"/>
      <c r="F557" s="80">
        <f t="shared" si="84"/>
        <v>0</v>
      </c>
      <c r="G557" s="80">
        <v>0</v>
      </c>
      <c r="H557" s="80"/>
      <c r="I557" s="41" t="s">
        <v>312</v>
      </c>
    </row>
    <row r="558" spans="1:9" s="47" customFormat="1" ht="11.1" customHeight="1" x14ac:dyDescent="0.2">
      <c r="A558" s="68"/>
      <c r="B558" s="68"/>
      <c r="C558" s="68" t="s">
        <v>62</v>
      </c>
      <c r="D558" s="68">
        <f t="shared" ref="D558:H558" si="85">SUM(D538:D557)</f>
        <v>41919798</v>
      </c>
      <c r="E558" s="68">
        <f t="shared" si="85"/>
        <v>24764821</v>
      </c>
      <c r="F558" s="68">
        <f t="shared" si="85"/>
        <v>66684619</v>
      </c>
      <c r="G558" s="68">
        <f t="shared" si="85"/>
        <v>66681199</v>
      </c>
      <c r="H558" s="68">
        <f t="shared" si="85"/>
        <v>46274859</v>
      </c>
      <c r="I558" s="81"/>
    </row>
    <row r="559" spans="1:9" s="47" customFormat="1" ht="11.1" customHeight="1" x14ac:dyDescent="0.2">
      <c r="A559" s="69"/>
      <c r="B559" s="69"/>
      <c r="C559" s="69"/>
      <c r="D559" s="69"/>
      <c r="E559" s="69" t="s">
        <v>452</v>
      </c>
      <c r="F559" s="69"/>
      <c r="G559" s="69"/>
      <c r="H559" s="69"/>
      <c r="I559" s="69"/>
    </row>
    <row r="560" spans="1:9" s="47" customFormat="1" ht="11.1" customHeight="1" x14ac:dyDescent="0.2">
      <c r="A560" s="69"/>
      <c r="B560" s="69"/>
      <c r="C560" s="69"/>
      <c r="D560" s="69"/>
      <c r="E560" s="69"/>
      <c r="F560" s="69"/>
      <c r="G560" s="69"/>
      <c r="H560" s="69"/>
      <c r="I560" s="69"/>
    </row>
    <row r="561" spans="1:244" s="43" customFormat="1" x14ac:dyDescent="0.2">
      <c r="A561" s="48" t="s">
        <v>639</v>
      </c>
      <c r="B561" s="48"/>
      <c r="D561" s="51"/>
      <c r="E561" s="51"/>
      <c r="F561" s="51"/>
      <c r="G561" s="51"/>
      <c r="H561" s="51"/>
      <c r="I561" s="51"/>
      <c r="J561" s="51"/>
      <c r="K561" s="51"/>
      <c r="L561" s="51"/>
      <c r="M561" s="51"/>
      <c r="N561" s="51"/>
    </row>
    <row r="562" spans="1:244" s="43" customFormat="1" x14ac:dyDescent="0.2">
      <c r="A562" s="48" t="s">
        <v>226</v>
      </c>
      <c r="B562" s="48"/>
      <c r="D562" s="51"/>
      <c r="E562" s="51"/>
      <c r="F562" s="51"/>
      <c r="G562" s="51"/>
      <c r="H562" s="51"/>
      <c r="I562" s="51"/>
      <c r="J562" s="51"/>
      <c r="K562" s="51"/>
      <c r="L562" s="51"/>
      <c r="M562" s="51"/>
      <c r="N562" s="51"/>
    </row>
    <row r="563" spans="1:244" s="60" customFormat="1" x14ac:dyDescent="0.2">
      <c r="A563" s="59" t="s">
        <v>52</v>
      </c>
      <c r="B563" s="59"/>
      <c r="D563" s="42"/>
      <c r="E563" s="42"/>
      <c r="F563" s="42"/>
      <c r="G563" s="42"/>
      <c r="H563" s="42"/>
      <c r="I563" s="42"/>
      <c r="J563" s="42"/>
      <c r="K563" s="42"/>
      <c r="L563" s="42"/>
      <c r="M563" s="42"/>
      <c r="N563" s="42"/>
    </row>
    <row r="564" spans="1:244" x14ac:dyDescent="0.2">
      <c r="A564" s="53" t="s">
        <v>640</v>
      </c>
      <c r="B564" s="53" t="s">
        <v>641</v>
      </c>
      <c r="C564" s="54" t="s">
        <v>642</v>
      </c>
      <c r="D564" s="55">
        <v>0</v>
      </c>
      <c r="E564" s="55">
        <v>0</v>
      </c>
      <c r="F564" s="55">
        <v>0</v>
      </c>
      <c r="G564" s="55">
        <v>0</v>
      </c>
      <c r="H564" s="55">
        <v>202937</v>
      </c>
      <c r="J564" s="41"/>
      <c r="K564" s="41"/>
      <c r="L564" s="41"/>
      <c r="M564" s="41"/>
      <c r="N564" s="41"/>
    </row>
    <row r="565" spans="1:244" s="47" customFormat="1" x14ac:dyDescent="0.2">
      <c r="A565" s="66"/>
      <c r="B565" s="66"/>
      <c r="C565" s="67" t="s">
        <v>53</v>
      </c>
      <c r="D565" s="68">
        <f>SUM(D564:D564)</f>
        <v>0</v>
      </c>
      <c r="E565" s="68">
        <f>SUM(E564:E564)</f>
        <v>0</v>
      </c>
      <c r="F565" s="68">
        <f>SUM(F564:F564)</f>
        <v>0</v>
      </c>
      <c r="G565" s="68">
        <f t="shared" ref="G565:H565" si="86">SUM(G564:G564)</f>
        <v>0</v>
      </c>
      <c r="H565" s="68">
        <f t="shared" si="86"/>
        <v>202937</v>
      </c>
      <c r="I565" s="69"/>
      <c r="J565" s="69"/>
      <c r="K565" s="69"/>
      <c r="L565" s="69"/>
      <c r="M565" s="69"/>
      <c r="N565" s="69"/>
    </row>
    <row r="566" spans="1:244" s="47" customFormat="1" ht="11.1" customHeight="1" x14ac:dyDescent="0.2">
      <c r="A566" s="69"/>
      <c r="B566" s="69"/>
      <c r="C566" s="69"/>
      <c r="D566" s="69"/>
      <c r="E566" s="69"/>
      <c r="F566" s="69"/>
      <c r="G566" s="69"/>
      <c r="H566" s="69"/>
      <c r="I566" s="69"/>
    </row>
    <row r="567" spans="1:244" s="47" customFormat="1" ht="11.1" customHeight="1" x14ac:dyDescent="0.2">
      <c r="A567" s="69"/>
      <c r="B567" s="69"/>
      <c r="C567" s="69"/>
      <c r="D567" s="69"/>
      <c r="E567" s="69"/>
      <c r="F567" s="69"/>
      <c r="G567" s="69"/>
      <c r="H567" s="69"/>
      <c r="I567" s="69"/>
    </row>
    <row r="568" spans="1:244" s="47" customFormat="1" ht="11.1" customHeight="1" x14ac:dyDescent="0.2">
      <c r="A568" s="69" t="s">
        <v>514</v>
      </c>
      <c r="B568" s="69"/>
      <c r="C568" s="69"/>
      <c r="D568" s="69"/>
      <c r="E568" s="69"/>
      <c r="F568" s="69"/>
      <c r="G568" s="69"/>
      <c r="H568" s="69"/>
      <c r="I568" s="69"/>
    </row>
    <row r="569" spans="1:244" s="47" customFormat="1" ht="12.4" customHeight="1" x14ac:dyDescent="0.2">
      <c r="A569" s="48" t="s">
        <v>226</v>
      </c>
      <c r="B569" s="48"/>
      <c r="C569" s="48"/>
      <c r="D569" s="48"/>
      <c r="E569" s="48"/>
      <c r="F569" s="48"/>
      <c r="G569" s="48"/>
      <c r="H569" s="48"/>
      <c r="I569" s="48"/>
      <c r="J569" s="48"/>
      <c r="K569" s="48"/>
      <c r="L569" s="48"/>
      <c r="M569" s="48"/>
      <c r="N569" s="48"/>
      <c r="O569" s="48"/>
      <c r="P569" s="48"/>
      <c r="Q569" s="48"/>
      <c r="R569" s="48"/>
      <c r="S569" s="48"/>
      <c r="T569" s="48"/>
      <c r="U569" s="48"/>
      <c r="V569" s="48"/>
      <c r="W569" s="48"/>
      <c r="X569" s="48"/>
      <c r="Y569" s="48"/>
      <c r="Z569" s="48"/>
      <c r="AA569" s="48"/>
      <c r="AB569" s="48"/>
      <c r="AC569" s="48"/>
      <c r="AD569" s="48"/>
      <c r="AE569" s="48"/>
      <c r="AF569" s="48"/>
      <c r="AG569" s="48"/>
      <c r="AH569" s="48"/>
      <c r="AI569" s="48"/>
      <c r="AJ569" s="48"/>
      <c r="AK569" s="48"/>
      <c r="AL569" s="48"/>
      <c r="AM569" s="48"/>
      <c r="AN569" s="48"/>
      <c r="AO569" s="48"/>
      <c r="AP569" s="48"/>
      <c r="AQ569" s="48"/>
      <c r="AR569" s="48"/>
      <c r="AS569" s="48"/>
      <c r="AT569" s="48"/>
      <c r="AU569" s="48"/>
      <c r="AV569" s="48"/>
      <c r="AW569" s="48"/>
      <c r="AX569" s="48"/>
      <c r="AY569" s="48"/>
      <c r="AZ569" s="48"/>
      <c r="BA569" s="48"/>
      <c r="BB569" s="48"/>
      <c r="BC569" s="48"/>
      <c r="BD569" s="48"/>
      <c r="BE569" s="48"/>
      <c r="BF569" s="48"/>
      <c r="BG569" s="48"/>
      <c r="BH569" s="48"/>
      <c r="BI569" s="48"/>
      <c r="BJ569" s="48"/>
      <c r="BK569" s="48"/>
      <c r="BL569" s="48"/>
      <c r="BM569" s="48"/>
      <c r="BN569" s="48"/>
      <c r="BO569" s="48"/>
      <c r="BP569" s="48"/>
      <c r="BQ569" s="48"/>
      <c r="BR569" s="48"/>
      <c r="BS569" s="48"/>
      <c r="BT569" s="48"/>
      <c r="BU569" s="48"/>
      <c r="BV569" s="48"/>
      <c r="BW569" s="48"/>
      <c r="BX569" s="48"/>
      <c r="BY569" s="48"/>
      <c r="BZ569" s="48"/>
      <c r="CA569" s="48"/>
      <c r="CB569" s="48"/>
      <c r="CC569" s="48"/>
      <c r="CD569" s="48"/>
      <c r="CE569" s="48"/>
      <c r="CF569" s="48"/>
      <c r="CG569" s="48"/>
      <c r="CH569" s="48"/>
      <c r="CI569" s="48"/>
      <c r="CJ569" s="48"/>
      <c r="CK569" s="48"/>
      <c r="CL569" s="48"/>
      <c r="CM569" s="48"/>
      <c r="CN569" s="48"/>
      <c r="CO569" s="48"/>
      <c r="CP569" s="48"/>
      <c r="CQ569" s="48"/>
      <c r="CR569" s="48"/>
      <c r="CS569" s="48"/>
      <c r="CT569" s="48"/>
      <c r="CU569" s="48"/>
      <c r="CV569" s="48"/>
      <c r="CW569" s="48"/>
      <c r="CX569" s="48"/>
      <c r="CY569" s="48"/>
      <c r="CZ569" s="48"/>
      <c r="DA569" s="48"/>
      <c r="DB569" s="48"/>
      <c r="DC569" s="48"/>
      <c r="DD569" s="48"/>
      <c r="DE569" s="48"/>
      <c r="DF569" s="48"/>
      <c r="DG569" s="48"/>
      <c r="DH569" s="48"/>
      <c r="DI569" s="48"/>
      <c r="DJ569" s="48"/>
      <c r="DK569" s="48"/>
      <c r="DL569" s="48"/>
      <c r="DM569" s="48"/>
      <c r="DN569" s="48"/>
      <c r="DO569" s="48"/>
      <c r="DP569" s="48"/>
      <c r="DQ569" s="48"/>
      <c r="DR569" s="48"/>
      <c r="DS569" s="48"/>
      <c r="DT569" s="48"/>
      <c r="DU569" s="48"/>
      <c r="DV569" s="48"/>
      <c r="DW569" s="48"/>
      <c r="DX569" s="48"/>
      <c r="DY569" s="48"/>
      <c r="DZ569" s="48"/>
      <c r="EA569" s="48"/>
      <c r="EB569" s="48"/>
      <c r="EC569" s="48"/>
      <c r="ED569" s="48"/>
      <c r="EE569" s="48"/>
      <c r="EF569" s="48"/>
      <c r="EG569" s="48"/>
      <c r="EH569" s="48"/>
      <c r="EI569" s="48"/>
      <c r="EJ569" s="48"/>
      <c r="EK569" s="48"/>
      <c r="EL569" s="48"/>
      <c r="EM569" s="48"/>
      <c r="EN569" s="48"/>
      <c r="EO569" s="48"/>
      <c r="EP569" s="48"/>
      <c r="EQ569" s="48"/>
      <c r="ER569" s="48"/>
      <c r="ES569" s="48"/>
      <c r="ET569" s="48"/>
      <c r="EU569" s="48"/>
      <c r="EV569" s="48"/>
      <c r="EW569" s="48"/>
      <c r="EX569" s="48"/>
      <c r="EY569" s="48"/>
      <c r="EZ569" s="48"/>
      <c r="FA569" s="48"/>
      <c r="FB569" s="48"/>
      <c r="FC569" s="48"/>
      <c r="FD569" s="48"/>
      <c r="FE569" s="48"/>
      <c r="FF569" s="48"/>
      <c r="FG569" s="48"/>
      <c r="FH569" s="48"/>
      <c r="FI569" s="48"/>
      <c r="FJ569" s="48"/>
      <c r="FK569" s="48"/>
      <c r="FL569" s="48"/>
      <c r="FM569" s="48"/>
      <c r="FN569" s="48"/>
      <c r="FO569" s="48"/>
      <c r="FP569" s="48"/>
      <c r="FQ569" s="48"/>
      <c r="FR569" s="48"/>
      <c r="FS569" s="48"/>
      <c r="FT569" s="48"/>
      <c r="FU569" s="48"/>
      <c r="FV569" s="48"/>
      <c r="FW569" s="48"/>
      <c r="FX569" s="48"/>
      <c r="FY569" s="48"/>
      <c r="FZ569" s="48"/>
      <c r="GA569" s="48"/>
      <c r="GB569" s="48"/>
      <c r="GC569" s="48"/>
      <c r="GD569" s="48"/>
      <c r="GE569" s="48"/>
      <c r="GF569" s="48"/>
      <c r="GG569" s="48"/>
      <c r="GH569" s="48"/>
      <c r="GI569" s="48"/>
      <c r="GJ569" s="48"/>
      <c r="GK569" s="48"/>
      <c r="GL569" s="48"/>
      <c r="GM569" s="48"/>
      <c r="GN569" s="48"/>
      <c r="GO569" s="48"/>
      <c r="GP569" s="48"/>
      <c r="GQ569" s="48"/>
      <c r="GR569" s="48"/>
      <c r="GS569" s="48"/>
      <c r="GT569" s="48"/>
      <c r="GU569" s="48"/>
      <c r="GV569" s="48"/>
      <c r="GW569" s="48"/>
      <c r="GX569" s="48"/>
      <c r="GY569" s="48"/>
      <c r="GZ569" s="48"/>
      <c r="HA569" s="48"/>
      <c r="HB569" s="48"/>
      <c r="HC569" s="48"/>
      <c r="HD569" s="48"/>
      <c r="HE569" s="48"/>
      <c r="HF569" s="48"/>
      <c r="HG569" s="48"/>
      <c r="HH569" s="48"/>
      <c r="HI569" s="48"/>
      <c r="HJ569" s="48"/>
      <c r="HK569" s="48"/>
      <c r="HL569" s="48"/>
      <c r="HM569" s="48"/>
      <c r="HN569" s="48"/>
      <c r="HO569" s="48"/>
      <c r="HP569" s="48"/>
      <c r="HQ569" s="48"/>
      <c r="HR569" s="48"/>
      <c r="HS569" s="48"/>
      <c r="HT569" s="48"/>
      <c r="HU569" s="48"/>
      <c r="HV569" s="48"/>
      <c r="HW569" s="48"/>
      <c r="HX569" s="48"/>
      <c r="HY569" s="48"/>
      <c r="HZ569" s="48"/>
      <c r="IA569" s="48"/>
      <c r="IB569" s="48"/>
      <c r="IC569" s="48"/>
      <c r="ID569" s="48"/>
      <c r="IE569" s="48"/>
      <c r="IF569" s="48"/>
      <c r="IG569" s="48"/>
      <c r="IH569" s="48"/>
      <c r="II569" s="48"/>
      <c r="IJ569" s="48"/>
    </row>
    <row r="570" spans="1:244" s="60" customFormat="1" ht="11.85" customHeight="1" x14ac:dyDescent="0.2">
      <c r="A570" s="59" t="s">
        <v>52</v>
      </c>
      <c r="B570" s="59"/>
      <c r="D570" s="42"/>
      <c r="E570" s="42"/>
      <c r="F570" s="42"/>
      <c r="G570" s="42"/>
      <c r="H570" s="42"/>
      <c r="I570" s="42"/>
    </row>
    <row r="571" spans="1:244" ht="11.85" customHeight="1" x14ac:dyDescent="0.2">
      <c r="A571" s="53" t="s">
        <v>216</v>
      </c>
      <c r="B571" s="53" t="s">
        <v>216</v>
      </c>
      <c r="C571" s="54" t="s">
        <v>513</v>
      </c>
      <c r="D571" s="55">
        <v>15748000</v>
      </c>
      <c r="E571" s="55"/>
      <c r="F571" s="55">
        <f>SUM(D571:E571)</f>
        <v>15748000</v>
      </c>
      <c r="G571" s="55">
        <v>15748031</v>
      </c>
      <c r="H571" s="55">
        <v>0</v>
      </c>
      <c r="I571" s="41" t="s">
        <v>312</v>
      </c>
    </row>
    <row r="572" spans="1:244" ht="12" customHeight="1" x14ac:dyDescent="0.2">
      <c r="A572" s="53" t="s">
        <v>216</v>
      </c>
      <c r="B572" s="53"/>
      <c r="C572" s="54" t="s">
        <v>515</v>
      </c>
      <c r="D572" s="55">
        <v>3936000</v>
      </c>
      <c r="E572" s="55"/>
      <c r="F572" s="55">
        <f t="shared" ref="F572:F573" si="87">SUM(D572:E572)</f>
        <v>3936000</v>
      </c>
      <c r="G572" s="55">
        <v>4206258</v>
      </c>
      <c r="H572" s="55">
        <v>0</v>
      </c>
      <c r="I572" s="41" t="s">
        <v>312</v>
      </c>
    </row>
    <row r="573" spans="1:244" ht="12" customHeight="1" x14ac:dyDescent="0.2">
      <c r="A573" s="53" t="s">
        <v>316</v>
      </c>
      <c r="B573" s="53" t="s">
        <v>316</v>
      </c>
      <c r="C573" s="54" t="s">
        <v>504</v>
      </c>
      <c r="D573" s="55">
        <v>5315000</v>
      </c>
      <c r="E573" s="55"/>
      <c r="F573" s="55">
        <f t="shared" si="87"/>
        <v>5315000</v>
      </c>
      <c r="G573" s="55">
        <v>5314758</v>
      </c>
      <c r="H573" s="55">
        <v>0</v>
      </c>
      <c r="I573" s="41" t="s">
        <v>312</v>
      </c>
    </row>
    <row r="574" spans="1:244" s="47" customFormat="1" ht="11.85" customHeight="1" x14ac:dyDescent="0.2">
      <c r="A574" s="66"/>
      <c r="B574" s="66"/>
      <c r="C574" s="67" t="s">
        <v>85</v>
      </c>
      <c r="D574" s="68">
        <f>SUM(D571:D573)</f>
        <v>24999000</v>
      </c>
      <c r="E574" s="68">
        <f>SUM(E571:E573)</f>
        <v>0</v>
      </c>
      <c r="F574" s="68">
        <f>SUM(F571:F573)</f>
        <v>24999000</v>
      </c>
      <c r="G574" s="68">
        <f t="shared" ref="G574:H574" si="88">SUM(G571:G573)</f>
        <v>25269047</v>
      </c>
      <c r="H574" s="68">
        <f t="shared" si="88"/>
        <v>0</v>
      </c>
      <c r="I574" s="69"/>
    </row>
    <row r="575" spans="1:244" s="47" customFormat="1" ht="11.85" customHeight="1" x14ac:dyDescent="0.2">
      <c r="A575" s="52"/>
      <c r="B575" s="52"/>
      <c r="D575" s="69"/>
      <c r="E575" s="69"/>
      <c r="F575" s="69"/>
      <c r="G575" s="69"/>
      <c r="H575" s="69"/>
      <c r="I575" s="69"/>
    </row>
    <row r="576" spans="1:244" s="47" customFormat="1" ht="11.1" customHeight="1" x14ac:dyDescent="0.2">
      <c r="A576" s="69"/>
      <c r="B576" s="69"/>
      <c r="C576" s="69"/>
      <c r="D576" s="69"/>
      <c r="E576" s="69"/>
      <c r="F576" s="69"/>
      <c r="G576" s="69"/>
      <c r="H576" s="69"/>
      <c r="I576" s="69"/>
    </row>
    <row r="577" spans="1:244" s="60" customFormat="1" ht="11.85" customHeight="1" x14ac:dyDescent="0.2">
      <c r="A577" s="82" t="s">
        <v>360</v>
      </c>
      <c r="B577" s="82"/>
      <c r="C577" s="43"/>
      <c r="D577" s="42"/>
      <c r="E577" s="42"/>
      <c r="F577" s="42"/>
      <c r="G577" s="42"/>
      <c r="H577" s="42"/>
      <c r="I577" s="42"/>
    </row>
    <row r="578" spans="1:244" s="60" customFormat="1" ht="11.85" customHeight="1" x14ac:dyDescent="0.2">
      <c r="A578" s="48" t="s">
        <v>226</v>
      </c>
      <c r="B578" s="48"/>
      <c r="C578" s="48"/>
      <c r="D578" s="48"/>
      <c r="E578" s="48"/>
      <c r="F578" s="48"/>
      <c r="G578" s="48"/>
      <c r="H578" s="48"/>
      <c r="I578" s="48"/>
      <c r="J578" s="48"/>
      <c r="K578" s="48"/>
      <c r="L578" s="48"/>
      <c r="M578" s="48"/>
      <c r="N578" s="48"/>
      <c r="O578" s="48"/>
      <c r="P578" s="48"/>
      <c r="Q578" s="48"/>
      <c r="R578" s="48"/>
      <c r="S578" s="48"/>
      <c r="T578" s="48"/>
      <c r="U578" s="48"/>
      <c r="V578" s="48"/>
      <c r="W578" s="48"/>
      <c r="X578" s="48"/>
      <c r="Y578" s="48"/>
      <c r="Z578" s="48"/>
      <c r="AA578" s="48"/>
      <c r="AB578" s="48"/>
      <c r="AC578" s="48"/>
      <c r="AD578" s="48"/>
      <c r="AE578" s="48"/>
      <c r="AF578" s="48"/>
      <c r="AG578" s="48"/>
      <c r="AH578" s="48"/>
      <c r="AI578" s="48"/>
      <c r="AJ578" s="48"/>
      <c r="AK578" s="48"/>
      <c r="AL578" s="48"/>
      <c r="AM578" s="48"/>
      <c r="AN578" s="48"/>
      <c r="AO578" s="48"/>
      <c r="AP578" s="48"/>
      <c r="AQ578" s="48"/>
      <c r="AR578" s="48"/>
      <c r="AS578" s="48"/>
      <c r="AT578" s="48"/>
      <c r="AU578" s="48"/>
      <c r="AV578" s="48"/>
      <c r="AW578" s="48"/>
      <c r="AX578" s="48"/>
      <c r="AY578" s="48"/>
      <c r="AZ578" s="48"/>
      <c r="BA578" s="48"/>
      <c r="BB578" s="48"/>
      <c r="BC578" s="48"/>
      <c r="BD578" s="48"/>
      <c r="BE578" s="48"/>
      <c r="BF578" s="48"/>
      <c r="BG578" s="48"/>
      <c r="BH578" s="48"/>
      <c r="BI578" s="48"/>
      <c r="BJ578" s="48"/>
      <c r="BK578" s="48"/>
      <c r="BL578" s="48"/>
      <c r="BM578" s="48"/>
      <c r="BN578" s="48"/>
      <c r="BO578" s="48"/>
      <c r="BP578" s="48"/>
      <c r="BQ578" s="48"/>
      <c r="BR578" s="48"/>
      <c r="BS578" s="48"/>
      <c r="BT578" s="48"/>
      <c r="BU578" s="48"/>
      <c r="BV578" s="48"/>
      <c r="BW578" s="48"/>
      <c r="BX578" s="48"/>
      <c r="BY578" s="48"/>
      <c r="BZ578" s="48"/>
      <c r="CA578" s="48"/>
      <c r="CB578" s="48"/>
      <c r="CC578" s="48"/>
      <c r="CD578" s="48"/>
      <c r="CE578" s="48"/>
      <c r="CF578" s="48"/>
      <c r="CG578" s="48"/>
      <c r="CH578" s="48"/>
      <c r="CI578" s="48"/>
      <c r="CJ578" s="48"/>
      <c r="CK578" s="48"/>
      <c r="CL578" s="48"/>
      <c r="CM578" s="48"/>
      <c r="CN578" s="48"/>
      <c r="CO578" s="48"/>
      <c r="CP578" s="48"/>
      <c r="CQ578" s="48"/>
      <c r="CR578" s="48"/>
      <c r="CS578" s="48"/>
      <c r="CT578" s="48"/>
      <c r="CU578" s="48"/>
      <c r="CV578" s="48"/>
      <c r="CW578" s="48"/>
      <c r="CX578" s="48"/>
      <c r="CY578" s="48"/>
      <c r="CZ578" s="48"/>
      <c r="DA578" s="48"/>
      <c r="DB578" s="48"/>
      <c r="DC578" s="48"/>
      <c r="DD578" s="48"/>
      <c r="DE578" s="48"/>
      <c r="DF578" s="48"/>
      <c r="DG578" s="48"/>
      <c r="DH578" s="48"/>
      <c r="DI578" s="48"/>
      <c r="DJ578" s="48"/>
      <c r="DK578" s="48"/>
      <c r="DL578" s="48"/>
      <c r="DM578" s="48"/>
      <c r="DN578" s="48"/>
      <c r="DO578" s="48"/>
      <c r="DP578" s="48"/>
      <c r="DQ578" s="48"/>
      <c r="DR578" s="48"/>
      <c r="DS578" s="48"/>
      <c r="DT578" s="48"/>
      <c r="DU578" s="48"/>
      <c r="DV578" s="48"/>
      <c r="DW578" s="48"/>
      <c r="DX578" s="48"/>
      <c r="DY578" s="48"/>
      <c r="DZ578" s="48"/>
      <c r="EA578" s="48"/>
      <c r="EB578" s="48"/>
      <c r="EC578" s="48"/>
      <c r="ED578" s="48"/>
      <c r="EE578" s="48"/>
      <c r="EF578" s="48"/>
      <c r="EG578" s="48"/>
      <c r="EH578" s="48"/>
      <c r="EI578" s="48"/>
      <c r="EJ578" s="48"/>
      <c r="EK578" s="48"/>
      <c r="EL578" s="48"/>
      <c r="EM578" s="48"/>
      <c r="EN578" s="48"/>
      <c r="EO578" s="48"/>
      <c r="EP578" s="48"/>
      <c r="EQ578" s="48"/>
      <c r="ER578" s="48"/>
      <c r="ES578" s="48"/>
      <c r="ET578" s="48"/>
      <c r="EU578" s="48"/>
      <c r="EV578" s="48"/>
      <c r="EW578" s="48"/>
      <c r="EX578" s="48"/>
      <c r="EY578" s="48"/>
      <c r="EZ578" s="48"/>
      <c r="FA578" s="48"/>
      <c r="FB578" s="48"/>
      <c r="FC578" s="48"/>
      <c r="FD578" s="48"/>
      <c r="FE578" s="48"/>
      <c r="FF578" s="48"/>
      <c r="FG578" s="48"/>
      <c r="FH578" s="48"/>
      <c r="FI578" s="48"/>
      <c r="FJ578" s="48"/>
      <c r="FK578" s="48"/>
      <c r="FL578" s="48"/>
      <c r="FM578" s="48"/>
      <c r="FN578" s="48"/>
      <c r="FO578" s="48"/>
      <c r="FP578" s="48"/>
      <c r="FQ578" s="48"/>
      <c r="FR578" s="48"/>
      <c r="FS578" s="48"/>
      <c r="FT578" s="48"/>
      <c r="FU578" s="48"/>
      <c r="FV578" s="48"/>
      <c r="FW578" s="48"/>
      <c r="FX578" s="48"/>
      <c r="FY578" s="48"/>
      <c r="FZ578" s="48"/>
      <c r="GA578" s="48"/>
      <c r="GB578" s="48"/>
      <c r="GC578" s="48"/>
      <c r="GD578" s="48"/>
      <c r="GE578" s="48"/>
      <c r="GF578" s="48"/>
      <c r="GG578" s="48"/>
      <c r="GH578" s="48"/>
      <c r="GI578" s="48"/>
      <c r="GJ578" s="48"/>
      <c r="GK578" s="48"/>
      <c r="GL578" s="48"/>
      <c r="GM578" s="48"/>
      <c r="GN578" s="48"/>
      <c r="GO578" s="48"/>
      <c r="GP578" s="48"/>
      <c r="GQ578" s="48"/>
      <c r="GR578" s="48"/>
      <c r="GS578" s="48"/>
      <c r="GT578" s="48"/>
      <c r="GU578" s="48"/>
      <c r="GV578" s="48"/>
      <c r="GW578" s="48"/>
      <c r="GX578" s="48"/>
      <c r="GY578" s="48"/>
      <c r="GZ578" s="48"/>
      <c r="HA578" s="48"/>
      <c r="HB578" s="48"/>
      <c r="HC578" s="48"/>
      <c r="HD578" s="48"/>
      <c r="HE578" s="48"/>
      <c r="HF578" s="48"/>
      <c r="HG578" s="48"/>
      <c r="HH578" s="48"/>
      <c r="HI578" s="48"/>
      <c r="HJ578" s="48"/>
      <c r="HK578" s="48"/>
      <c r="HL578" s="48"/>
      <c r="HM578" s="48"/>
      <c r="HN578" s="48"/>
      <c r="HO578" s="48"/>
      <c r="HP578" s="48"/>
      <c r="HQ578" s="48"/>
      <c r="HR578" s="48"/>
      <c r="HS578" s="48"/>
      <c r="HT578" s="48"/>
      <c r="HU578" s="48"/>
      <c r="HV578" s="48"/>
      <c r="HW578" s="48"/>
      <c r="HX578" s="48"/>
      <c r="HY578" s="48"/>
      <c r="HZ578" s="48"/>
      <c r="IA578" s="48"/>
      <c r="IB578" s="48"/>
      <c r="IC578" s="48"/>
      <c r="ID578" s="48"/>
      <c r="IE578" s="48"/>
      <c r="IF578" s="48"/>
      <c r="IG578" s="48"/>
      <c r="IH578" s="48"/>
      <c r="II578" s="48"/>
      <c r="IJ578" s="48"/>
    </row>
    <row r="579" spans="1:244" s="60" customFormat="1" x14ac:dyDescent="0.2">
      <c r="A579" s="59" t="s">
        <v>50</v>
      </c>
      <c r="B579" s="59"/>
      <c r="D579" s="42" t="s">
        <v>452</v>
      </c>
      <c r="E579" s="42"/>
      <c r="F579" s="42"/>
      <c r="G579" s="42"/>
      <c r="H579" s="42"/>
      <c r="I579" s="42"/>
    </row>
    <row r="580" spans="1:244" ht="11.1" customHeight="1" x14ac:dyDescent="0.2">
      <c r="A580" s="53" t="s">
        <v>322</v>
      </c>
      <c r="B580" s="53" t="s">
        <v>322</v>
      </c>
      <c r="C580" s="55" t="s">
        <v>562</v>
      </c>
      <c r="D580" s="80">
        <v>3915653</v>
      </c>
      <c r="E580" s="80">
        <v>-3915653</v>
      </c>
      <c r="F580" s="80">
        <f t="shared" ref="F580:F581" si="89">SUM(D580:E580)</f>
        <v>0</v>
      </c>
      <c r="G580" s="80">
        <v>0</v>
      </c>
      <c r="H580" s="80">
        <v>0</v>
      </c>
      <c r="I580" s="41" t="s">
        <v>312</v>
      </c>
    </row>
    <row r="581" spans="1:244" ht="11.1" customHeight="1" x14ac:dyDescent="0.2">
      <c r="A581" s="53" t="s">
        <v>322</v>
      </c>
      <c r="B581" s="53"/>
      <c r="C581" s="55" t="s">
        <v>575</v>
      </c>
      <c r="D581" s="80">
        <v>1361450</v>
      </c>
      <c r="E581" s="80">
        <v>-1361450</v>
      </c>
      <c r="F581" s="80">
        <f t="shared" si="89"/>
        <v>0</v>
      </c>
      <c r="G581" s="80">
        <v>0</v>
      </c>
      <c r="H581" s="80">
        <v>0</v>
      </c>
      <c r="I581" s="41" t="s">
        <v>312</v>
      </c>
    </row>
    <row r="582" spans="1:244" s="47" customFormat="1" x14ac:dyDescent="0.2">
      <c r="A582" s="66"/>
      <c r="B582" s="66"/>
      <c r="C582" s="67" t="s">
        <v>51</v>
      </c>
      <c r="D582" s="68">
        <f>SUM(D580:D581)</f>
        <v>5277103</v>
      </c>
      <c r="E582" s="68">
        <f>SUM(E580:E581)</f>
        <v>-5277103</v>
      </c>
      <c r="F582" s="68">
        <f>SUM(F580:F581)</f>
        <v>0</v>
      </c>
      <c r="G582" s="68">
        <f t="shared" ref="G582:H582" si="90">SUM(G580:G581)</f>
        <v>0</v>
      </c>
      <c r="H582" s="68">
        <f t="shared" si="90"/>
        <v>0</v>
      </c>
      <c r="I582" s="69"/>
    </row>
    <row r="583" spans="1:244" s="47" customFormat="1" ht="11.1" customHeight="1" x14ac:dyDescent="0.2">
      <c r="A583" s="69"/>
      <c r="B583" s="69"/>
      <c r="C583" s="69"/>
      <c r="D583" s="69"/>
      <c r="E583" s="69" t="s">
        <v>452</v>
      </c>
      <c r="F583" s="69"/>
      <c r="G583" s="69"/>
      <c r="H583" s="69"/>
      <c r="I583" s="69"/>
    </row>
    <row r="584" spans="1:244" s="47" customFormat="1" ht="11.1" customHeight="1" x14ac:dyDescent="0.2">
      <c r="A584" s="69"/>
      <c r="B584" s="69"/>
      <c r="C584" s="69"/>
      <c r="D584" s="69"/>
      <c r="E584" s="69"/>
      <c r="F584" s="69"/>
      <c r="G584" s="69"/>
      <c r="H584" s="69"/>
      <c r="I584" s="69"/>
    </row>
    <row r="585" spans="1:244" s="47" customFormat="1" ht="12.4" customHeight="1" x14ac:dyDescent="0.2">
      <c r="A585" s="48" t="s">
        <v>353</v>
      </c>
      <c r="B585" s="48"/>
      <c r="C585" s="48"/>
      <c r="D585" s="48"/>
      <c r="E585" s="48"/>
      <c r="F585" s="48"/>
      <c r="G585" s="48"/>
      <c r="H585" s="48"/>
      <c r="I585" s="48"/>
      <c r="J585" s="48"/>
      <c r="K585" s="48"/>
      <c r="L585" s="48"/>
      <c r="M585" s="48"/>
      <c r="N585" s="48"/>
      <c r="O585" s="48"/>
      <c r="P585" s="48"/>
      <c r="Q585" s="48"/>
      <c r="R585" s="48"/>
      <c r="S585" s="48"/>
      <c r="T585" s="48"/>
      <c r="U585" s="48"/>
      <c r="V585" s="48"/>
      <c r="W585" s="48"/>
      <c r="X585" s="48"/>
      <c r="Y585" s="48"/>
      <c r="Z585" s="48"/>
      <c r="AA585" s="48"/>
      <c r="AB585" s="48"/>
      <c r="AC585" s="48"/>
      <c r="AD585" s="48"/>
      <c r="AE585" s="48"/>
      <c r="AF585" s="48"/>
      <c r="AG585" s="48"/>
      <c r="AH585" s="48"/>
      <c r="AI585" s="48"/>
      <c r="AJ585" s="48"/>
      <c r="AK585" s="48"/>
      <c r="AL585" s="48"/>
      <c r="AM585" s="48"/>
      <c r="AN585" s="48"/>
      <c r="AO585" s="48"/>
      <c r="AP585" s="48"/>
      <c r="AQ585" s="48"/>
      <c r="AR585" s="48"/>
      <c r="AS585" s="48"/>
      <c r="AT585" s="48"/>
      <c r="AU585" s="48"/>
      <c r="AV585" s="48"/>
      <c r="AW585" s="48"/>
      <c r="AX585" s="48"/>
      <c r="AY585" s="48"/>
      <c r="AZ585" s="48"/>
      <c r="BA585" s="48"/>
      <c r="BB585" s="48"/>
      <c r="BC585" s="48"/>
      <c r="BD585" s="48"/>
      <c r="BE585" s="48"/>
      <c r="BF585" s="48"/>
      <c r="BG585" s="48"/>
      <c r="BH585" s="48"/>
      <c r="BI585" s="48"/>
      <c r="BJ585" s="48"/>
      <c r="BK585" s="48"/>
      <c r="BL585" s="48"/>
      <c r="BM585" s="48"/>
      <c r="BN585" s="48"/>
      <c r="BO585" s="48"/>
      <c r="BP585" s="48"/>
      <c r="BQ585" s="48"/>
      <c r="BR585" s="48"/>
      <c r="BS585" s="48"/>
      <c r="BT585" s="48"/>
      <c r="BU585" s="48"/>
      <c r="BV585" s="48"/>
      <c r="BW585" s="48"/>
      <c r="BX585" s="48"/>
      <c r="BY585" s="48"/>
      <c r="BZ585" s="48"/>
      <c r="CA585" s="48"/>
      <c r="CB585" s="48"/>
      <c r="CC585" s="48"/>
      <c r="CD585" s="48"/>
      <c r="CE585" s="48"/>
      <c r="CF585" s="48"/>
      <c r="CG585" s="48"/>
      <c r="CH585" s="48"/>
      <c r="CI585" s="48"/>
      <c r="CJ585" s="48"/>
      <c r="CK585" s="48"/>
      <c r="CL585" s="48"/>
      <c r="CM585" s="48"/>
      <c r="CN585" s="48"/>
      <c r="CO585" s="48"/>
      <c r="CP585" s="48"/>
      <c r="CQ585" s="48"/>
      <c r="CR585" s="48"/>
      <c r="CS585" s="48"/>
      <c r="CT585" s="48"/>
      <c r="CU585" s="48"/>
      <c r="CV585" s="48"/>
      <c r="CW585" s="48"/>
      <c r="CX585" s="48"/>
      <c r="CY585" s="48"/>
      <c r="CZ585" s="48"/>
      <c r="DA585" s="48"/>
      <c r="DB585" s="48"/>
      <c r="DC585" s="48"/>
      <c r="DD585" s="48"/>
      <c r="DE585" s="48"/>
      <c r="DF585" s="48"/>
      <c r="DG585" s="48"/>
      <c r="DH585" s="48"/>
      <c r="DI585" s="48"/>
      <c r="DJ585" s="48"/>
      <c r="DK585" s="48"/>
      <c r="DL585" s="48"/>
      <c r="DM585" s="48"/>
      <c r="DN585" s="48"/>
      <c r="DO585" s="48"/>
      <c r="DP585" s="48"/>
      <c r="DQ585" s="48"/>
      <c r="DR585" s="48"/>
      <c r="DS585" s="48"/>
      <c r="DT585" s="48"/>
      <c r="DU585" s="48"/>
      <c r="DV585" s="48"/>
      <c r="DW585" s="48"/>
      <c r="DX585" s="48"/>
      <c r="DY585" s="48"/>
      <c r="DZ585" s="48"/>
      <c r="EA585" s="48"/>
      <c r="EB585" s="48"/>
      <c r="EC585" s="48"/>
      <c r="ED585" s="48"/>
      <c r="EE585" s="48"/>
      <c r="EF585" s="48"/>
      <c r="EG585" s="48"/>
      <c r="EH585" s="48"/>
      <c r="EI585" s="48"/>
      <c r="EJ585" s="48"/>
      <c r="EK585" s="48"/>
      <c r="EL585" s="48"/>
      <c r="EM585" s="48"/>
      <c r="EN585" s="48"/>
      <c r="EO585" s="48"/>
      <c r="EP585" s="48"/>
      <c r="EQ585" s="48"/>
      <c r="ER585" s="48"/>
      <c r="ES585" s="48"/>
      <c r="ET585" s="48"/>
      <c r="EU585" s="48"/>
      <c r="EV585" s="48"/>
      <c r="EW585" s="48"/>
      <c r="EX585" s="48"/>
      <c r="EY585" s="48"/>
      <c r="EZ585" s="48"/>
      <c r="FA585" s="48"/>
      <c r="FB585" s="48"/>
      <c r="FC585" s="48"/>
      <c r="FD585" s="48"/>
      <c r="FE585" s="48"/>
      <c r="FF585" s="48"/>
      <c r="FG585" s="48"/>
      <c r="FH585" s="48"/>
      <c r="FI585" s="48"/>
      <c r="FJ585" s="48"/>
      <c r="FK585" s="48"/>
      <c r="FL585" s="48"/>
      <c r="FM585" s="48"/>
      <c r="FN585" s="48"/>
      <c r="FO585" s="48"/>
      <c r="FP585" s="48"/>
      <c r="FQ585" s="48"/>
      <c r="FR585" s="48"/>
      <c r="FS585" s="48"/>
      <c r="FT585" s="48"/>
      <c r="FU585" s="48"/>
      <c r="FV585" s="48"/>
      <c r="FW585" s="48"/>
      <c r="FX585" s="48"/>
      <c r="FY585" s="48"/>
      <c r="FZ585" s="48"/>
      <c r="GA585" s="48"/>
      <c r="GB585" s="48"/>
      <c r="GC585" s="48"/>
      <c r="GD585" s="48"/>
      <c r="GE585" s="48"/>
      <c r="GF585" s="48"/>
      <c r="GG585" s="48"/>
      <c r="GH585" s="48"/>
      <c r="GI585" s="48"/>
      <c r="GJ585" s="48"/>
      <c r="GK585" s="48"/>
      <c r="GL585" s="48"/>
      <c r="GM585" s="48"/>
      <c r="GN585" s="48"/>
      <c r="GO585" s="48"/>
      <c r="GP585" s="48"/>
      <c r="GQ585" s="48"/>
      <c r="GR585" s="48"/>
      <c r="GS585" s="48"/>
      <c r="GT585" s="48"/>
      <c r="GU585" s="48"/>
      <c r="GV585" s="48"/>
      <c r="GW585" s="48"/>
      <c r="GX585" s="48"/>
      <c r="GY585" s="48"/>
      <c r="GZ585" s="48"/>
      <c r="HA585" s="48"/>
      <c r="HB585" s="48"/>
      <c r="HC585" s="48"/>
      <c r="HD585" s="48"/>
      <c r="HE585" s="48"/>
      <c r="HF585" s="48"/>
      <c r="HG585" s="48"/>
      <c r="HH585" s="48"/>
      <c r="HI585" s="48"/>
      <c r="HJ585" s="48"/>
      <c r="HK585" s="48"/>
      <c r="HL585" s="48"/>
      <c r="HM585" s="48"/>
      <c r="HN585" s="48"/>
      <c r="HO585" s="48"/>
      <c r="HP585" s="48"/>
      <c r="HQ585" s="48"/>
      <c r="HR585" s="48"/>
      <c r="HS585" s="48"/>
      <c r="HT585" s="48"/>
      <c r="HU585" s="48"/>
      <c r="HV585" s="48"/>
      <c r="HW585" s="48"/>
      <c r="HX585" s="48"/>
      <c r="HY585" s="48"/>
      <c r="HZ585" s="48"/>
      <c r="IA585" s="48"/>
      <c r="IB585" s="48"/>
      <c r="IC585" s="48"/>
      <c r="ID585" s="48"/>
      <c r="IE585" s="48"/>
      <c r="IF585" s="48"/>
      <c r="IG585" s="48"/>
      <c r="IH585" s="48"/>
      <c r="II585" s="48"/>
      <c r="IJ585" s="48"/>
    </row>
    <row r="586" spans="1:244" s="47" customFormat="1" ht="12.4" customHeight="1" x14ac:dyDescent="0.2">
      <c r="A586" s="48" t="s">
        <v>226</v>
      </c>
      <c r="B586" s="48"/>
      <c r="C586" s="48"/>
      <c r="D586" s="48"/>
      <c r="E586" s="48"/>
      <c r="F586" s="48"/>
      <c r="G586" s="48"/>
      <c r="H586" s="48"/>
      <c r="I586" s="48"/>
      <c r="J586" s="48"/>
      <c r="K586" s="48"/>
      <c r="L586" s="48"/>
      <c r="M586" s="48"/>
      <c r="N586" s="48"/>
      <c r="O586" s="48"/>
      <c r="P586" s="48"/>
      <c r="Q586" s="48"/>
      <c r="R586" s="48"/>
      <c r="S586" s="48"/>
      <c r="T586" s="48"/>
      <c r="U586" s="48"/>
      <c r="V586" s="48"/>
      <c r="W586" s="48"/>
      <c r="X586" s="48"/>
      <c r="Y586" s="48"/>
      <c r="Z586" s="48"/>
      <c r="AA586" s="48"/>
      <c r="AB586" s="48"/>
      <c r="AC586" s="48"/>
      <c r="AD586" s="48"/>
      <c r="AE586" s="48"/>
      <c r="AF586" s="48"/>
      <c r="AG586" s="48"/>
      <c r="AH586" s="48"/>
      <c r="AI586" s="48"/>
      <c r="AJ586" s="48"/>
      <c r="AK586" s="48"/>
      <c r="AL586" s="48"/>
      <c r="AM586" s="48"/>
      <c r="AN586" s="48"/>
      <c r="AO586" s="48"/>
      <c r="AP586" s="48"/>
      <c r="AQ586" s="48"/>
      <c r="AR586" s="48"/>
      <c r="AS586" s="48"/>
      <c r="AT586" s="48"/>
      <c r="AU586" s="48"/>
      <c r="AV586" s="48"/>
      <c r="AW586" s="48"/>
      <c r="AX586" s="48"/>
      <c r="AY586" s="48"/>
      <c r="AZ586" s="48"/>
      <c r="BA586" s="48"/>
      <c r="BB586" s="48"/>
      <c r="BC586" s="48"/>
      <c r="BD586" s="48"/>
      <c r="BE586" s="48"/>
      <c r="BF586" s="48"/>
      <c r="BG586" s="48"/>
      <c r="BH586" s="48"/>
      <c r="BI586" s="48"/>
      <c r="BJ586" s="48"/>
      <c r="BK586" s="48"/>
      <c r="BL586" s="48"/>
      <c r="BM586" s="48"/>
      <c r="BN586" s="48"/>
      <c r="BO586" s="48"/>
      <c r="BP586" s="48"/>
      <c r="BQ586" s="48"/>
      <c r="BR586" s="48"/>
      <c r="BS586" s="48"/>
      <c r="BT586" s="48"/>
      <c r="BU586" s="48"/>
      <c r="BV586" s="48"/>
      <c r="BW586" s="48"/>
      <c r="BX586" s="48"/>
      <c r="BY586" s="48"/>
      <c r="BZ586" s="48"/>
      <c r="CA586" s="48"/>
      <c r="CB586" s="48"/>
      <c r="CC586" s="48"/>
      <c r="CD586" s="48"/>
      <c r="CE586" s="48"/>
      <c r="CF586" s="48"/>
      <c r="CG586" s="48"/>
      <c r="CH586" s="48"/>
      <c r="CI586" s="48"/>
      <c r="CJ586" s="48"/>
      <c r="CK586" s="48"/>
      <c r="CL586" s="48"/>
      <c r="CM586" s="48"/>
      <c r="CN586" s="48"/>
      <c r="CO586" s="48"/>
      <c r="CP586" s="48"/>
      <c r="CQ586" s="48"/>
      <c r="CR586" s="48"/>
      <c r="CS586" s="48"/>
      <c r="CT586" s="48"/>
      <c r="CU586" s="48"/>
      <c r="CV586" s="48"/>
      <c r="CW586" s="48"/>
      <c r="CX586" s="48"/>
      <c r="CY586" s="48"/>
      <c r="CZ586" s="48"/>
      <c r="DA586" s="48"/>
      <c r="DB586" s="48"/>
      <c r="DC586" s="48"/>
      <c r="DD586" s="48"/>
      <c r="DE586" s="48"/>
      <c r="DF586" s="48"/>
      <c r="DG586" s="48"/>
      <c r="DH586" s="48"/>
      <c r="DI586" s="48"/>
      <c r="DJ586" s="48"/>
      <c r="DK586" s="48"/>
      <c r="DL586" s="48"/>
      <c r="DM586" s="48"/>
      <c r="DN586" s="48"/>
      <c r="DO586" s="48"/>
      <c r="DP586" s="48"/>
      <c r="DQ586" s="48"/>
      <c r="DR586" s="48"/>
      <c r="DS586" s="48"/>
      <c r="DT586" s="48"/>
      <c r="DU586" s="48"/>
      <c r="DV586" s="48"/>
      <c r="DW586" s="48"/>
      <c r="DX586" s="48"/>
      <c r="DY586" s="48"/>
      <c r="DZ586" s="48"/>
      <c r="EA586" s="48"/>
      <c r="EB586" s="48"/>
      <c r="EC586" s="48"/>
      <c r="ED586" s="48"/>
      <c r="EE586" s="48"/>
      <c r="EF586" s="48"/>
      <c r="EG586" s="48"/>
      <c r="EH586" s="48"/>
      <c r="EI586" s="48"/>
      <c r="EJ586" s="48"/>
      <c r="EK586" s="48"/>
      <c r="EL586" s="48"/>
      <c r="EM586" s="48"/>
      <c r="EN586" s="48"/>
      <c r="EO586" s="48"/>
      <c r="EP586" s="48"/>
      <c r="EQ586" s="48"/>
      <c r="ER586" s="48"/>
      <c r="ES586" s="48"/>
      <c r="ET586" s="48"/>
      <c r="EU586" s="48"/>
      <c r="EV586" s="48"/>
      <c r="EW586" s="48"/>
      <c r="EX586" s="48"/>
      <c r="EY586" s="48"/>
      <c r="EZ586" s="48"/>
      <c r="FA586" s="48"/>
      <c r="FB586" s="48"/>
      <c r="FC586" s="48"/>
      <c r="FD586" s="48"/>
      <c r="FE586" s="48"/>
      <c r="FF586" s="48"/>
      <c r="FG586" s="48"/>
      <c r="FH586" s="48"/>
      <c r="FI586" s="48"/>
      <c r="FJ586" s="48"/>
      <c r="FK586" s="48"/>
      <c r="FL586" s="48"/>
      <c r="FM586" s="48"/>
      <c r="FN586" s="48"/>
      <c r="FO586" s="48"/>
      <c r="FP586" s="48"/>
      <c r="FQ586" s="48"/>
      <c r="FR586" s="48"/>
      <c r="FS586" s="48"/>
      <c r="FT586" s="48"/>
      <c r="FU586" s="48"/>
      <c r="FV586" s="48"/>
      <c r="FW586" s="48"/>
      <c r="FX586" s="48"/>
      <c r="FY586" s="48"/>
      <c r="FZ586" s="48"/>
      <c r="GA586" s="48"/>
      <c r="GB586" s="48"/>
      <c r="GC586" s="48"/>
      <c r="GD586" s="48"/>
      <c r="GE586" s="48"/>
      <c r="GF586" s="48"/>
      <c r="GG586" s="48"/>
      <c r="GH586" s="48"/>
      <c r="GI586" s="48"/>
      <c r="GJ586" s="48"/>
      <c r="GK586" s="48"/>
      <c r="GL586" s="48"/>
      <c r="GM586" s="48"/>
      <c r="GN586" s="48"/>
      <c r="GO586" s="48"/>
      <c r="GP586" s="48"/>
      <c r="GQ586" s="48"/>
      <c r="GR586" s="48"/>
      <c r="GS586" s="48"/>
      <c r="GT586" s="48"/>
      <c r="GU586" s="48"/>
      <c r="GV586" s="48"/>
      <c r="GW586" s="48"/>
      <c r="GX586" s="48"/>
      <c r="GY586" s="48"/>
      <c r="GZ586" s="48"/>
      <c r="HA586" s="48"/>
      <c r="HB586" s="48"/>
      <c r="HC586" s="48"/>
      <c r="HD586" s="48"/>
      <c r="HE586" s="48"/>
      <c r="HF586" s="48"/>
      <c r="HG586" s="48"/>
      <c r="HH586" s="48"/>
      <c r="HI586" s="48"/>
      <c r="HJ586" s="48"/>
      <c r="HK586" s="48"/>
      <c r="HL586" s="48"/>
      <c r="HM586" s="48"/>
      <c r="HN586" s="48"/>
      <c r="HO586" s="48"/>
      <c r="HP586" s="48"/>
      <c r="HQ586" s="48"/>
      <c r="HR586" s="48"/>
      <c r="HS586" s="48"/>
      <c r="HT586" s="48"/>
      <c r="HU586" s="48"/>
      <c r="HV586" s="48"/>
      <c r="HW586" s="48"/>
      <c r="HX586" s="48"/>
      <c r="HY586" s="48"/>
      <c r="HZ586" s="48"/>
      <c r="IA586" s="48"/>
      <c r="IB586" s="48"/>
      <c r="IC586" s="48"/>
      <c r="ID586" s="48"/>
      <c r="IE586" s="48"/>
      <c r="IF586" s="48"/>
      <c r="IG586" s="48"/>
      <c r="IH586" s="48"/>
      <c r="II586" s="48"/>
      <c r="IJ586" s="48"/>
    </row>
    <row r="587" spans="1:244" ht="11.1" customHeight="1" x14ac:dyDescent="0.2">
      <c r="A587" s="52" t="s">
        <v>52</v>
      </c>
      <c r="B587" s="52"/>
    </row>
    <row r="588" spans="1:244" ht="11.1" customHeight="1" x14ac:dyDescent="0.2">
      <c r="A588" s="53" t="s">
        <v>320</v>
      </c>
      <c r="B588" s="53" t="s">
        <v>320</v>
      </c>
      <c r="C588" s="54" t="s">
        <v>435</v>
      </c>
      <c r="D588" s="55">
        <v>31000</v>
      </c>
      <c r="E588" s="55">
        <v>29173</v>
      </c>
      <c r="F588" s="55">
        <f>SUM(D588:E588)</f>
        <v>60173</v>
      </c>
      <c r="G588" s="55">
        <v>105197</v>
      </c>
      <c r="H588" s="55">
        <v>62362</v>
      </c>
      <c r="I588" s="41" t="s">
        <v>312</v>
      </c>
    </row>
    <row r="589" spans="1:244" ht="11.1" customHeight="1" x14ac:dyDescent="0.2">
      <c r="A589" s="53" t="s">
        <v>315</v>
      </c>
      <c r="B589" s="53" t="s">
        <v>315</v>
      </c>
      <c r="C589" s="54" t="s">
        <v>89</v>
      </c>
      <c r="D589" s="55">
        <v>8000</v>
      </c>
      <c r="E589" s="55">
        <v>7877</v>
      </c>
      <c r="F589" s="55">
        <f>SUM(D589:E589)</f>
        <v>15877</v>
      </c>
      <c r="G589" s="55">
        <v>28403</v>
      </c>
      <c r="H589" s="55">
        <v>16838</v>
      </c>
      <c r="I589" s="41" t="s">
        <v>312</v>
      </c>
    </row>
    <row r="590" spans="1:244" s="47" customFormat="1" ht="11.1" customHeight="1" x14ac:dyDescent="0.2">
      <c r="A590" s="66"/>
      <c r="B590" s="66"/>
      <c r="C590" s="67" t="s">
        <v>53</v>
      </c>
      <c r="D590" s="68">
        <f t="shared" ref="D590" si="91">SUM(D588:D589)</f>
        <v>39000</v>
      </c>
      <c r="E590" s="68">
        <f t="shared" ref="E590:H590" si="92">SUM(E588:E589)</f>
        <v>37050</v>
      </c>
      <c r="F590" s="68">
        <f t="shared" si="92"/>
        <v>76050</v>
      </c>
      <c r="G590" s="68">
        <f t="shared" si="92"/>
        <v>133600</v>
      </c>
      <c r="H590" s="68">
        <f t="shared" si="92"/>
        <v>79200</v>
      </c>
      <c r="I590" s="69"/>
    </row>
    <row r="591" spans="1:244" s="47" customFormat="1" ht="11.1" customHeight="1" x14ac:dyDescent="0.2">
      <c r="A591" s="52"/>
      <c r="B591" s="52"/>
      <c r="D591" s="69"/>
      <c r="E591" s="69"/>
      <c r="F591" s="69"/>
      <c r="G591" s="69"/>
      <c r="H591" s="69"/>
      <c r="I591" s="69"/>
    </row>
    <row r="592" spans="1:244" s="47" customFormat="1" ht="11.1" customHeight="1" x14ac:dyDescent="0.2">
      <c r="A592" s="52"/>
      <c r="B592" s="52"/>
      <c r="D592" s="69"/>
      <c r="E592" s="69"/>
      <c r="F592" s="69"/>
      <c r="G592" s="69"/>
      <c r="H592" s="69"/>
      <c r="I592" s="69"/>
    </row>
    <row r="593" spans="1:244" s="60" customFormat="1" ht="11.85" customHeight="1" x14ac:dyDescent="0.2">
      <c r="A593" s="48" t="s">
        <v>230</v>
      </c>
      <c r="B593" s="48"/>
      <c r="C593" s="48"/>
      <c r="D593" s="48"/>
      <c r="E593" s="48"/>
      <c r="F593" s="48"/>
      <c r="G593" s="48"/>
      <c r="H593" s="48"/>
      <c r="I593" s="48"/>
      <c r="J593" s="48"/>
      <c r="K593" s="48"/>
      <c r="L593" s="48"/>
      <c r="M593" s="48"/>
      <c r="N593" s="48"/>
      <c r="O593" s="48"/>
      <c r="P593" s="48"/>
      <c r="Q593" s="48"/>
      <c r="R593" s="48"/>
      <c r="S593" s="48"/>
      <c r="T593" s="48"/>
      <c r="U593" s="48"/>
      <c r="V593" s="48"/>
      <c r="W593" s="48"/>
      <c r="X593" s="48"/>
      <c r="Y593" s="48"/>
      <c r="Z593" s="48"/>
      <c r="AA593" s="48"/>
      <c r="AB593" s="48"/>
      <c r="AC593" s="48"/>
      <c r="AD593" s="48"/>
      <c r="AE593" s="48"/>
      <c r="AF593" s="48"/>
      <c r="AG593" s="48"/>
      <c r="AH593" s="48"/>
      <c r="AI593" s="48"/>
      <c r="AJ593" s="48"/>
      <c r="AK593" s="48"/>
      <c r="AL593" s="48"/>
      <c r="AM593" s="48"/>
      <c r="AN593" s="48"/>
      <c r="AO593" s="48"/>
      <c r="AP593" s="48"/>
      <c r="AQ593" s="48"/>
      <c r="AR593" s="48"/>
      <c r="AS593" s="48"/>
      <c r="AT593" s="48"/>
      <c r="AU593" s="48"/>
      <c r="AV593" s="48"/>
      <c r="AW593" s="48"/>
      <c r="AX593" s="48"/>
      <c r="AY593" s="48"/>
      <c r="AZ593" s="48"/>
      <c r="BA593" s="48"/>
      <c r="BB593" s="48"/>
      <c r="BC593" s="48"/>
      <c r="BD593" s="48"/>
      <c r="BE593" s="48"/>
      <c r="BF593" s="48"/>
      <c r="BG593" s="48"/>
      <c r="BH593" s="48"/>
      <c r="BI593" s="48"/>
      <c r="BJ593" s="48"/>
      <c r="BK593" s="48"/>
      <c r="BL593" s="48"/>
      <c r="BM593" s="48"/>
      <c r="BN593" s="48"/>
      <c r="BO593" s="48"/>
      <c r="BP593" s="48"/>
      <c r="BQ593" s="48"/>
      <c r="BR593" s="48"/>
      <c r="BS593" s="48"/>
      <c r="BT593" s="48"/>
      <c r="BU593" s="48"/>
      <c r="BV593" s="48"/>
      <c r="BW593" s="48"/>
      <c r="BX593" s="48"/>
      <c r="BY593" s="48"/>
      <c r="BZ593" s="48"/>
      <c r="CA593" s="48"/>
      <c r="CB593" s="48"/>
      <c r="CC593" s="48"/>
      <c r="CD593" s="48"/>
      <c r="CE593" s="48"/>
      <c r="CF593" s="48"/>
      <c r="CG593" s="48"/>
      <c r="CH593" s="48"/>
      <c r="CI593" s="48"/>
      <c r="CJ593" s="48"/>
      <c r="CK593" s="48"/>
      <c r="CL593" s="48"/>
      <c r="CM593" s="48"/>
      <c r="CN593" s="48"/>
      <c r="CO593" s="48"/>
      <c r="CP593" s="48"/>
      <c r="CQ593" s="48"/>
      <c r="CR593" s="48"/>
      <c r="CS593" s="48"/>
      <c r="CT593" s="48"/>
      <c r="CU593" s="48"/>
      <c r="CV593" s="48"/>
      <c r="CW593" s="48"/>
      <c r="CX593" s="48"/>
      <c r="CY593" s="48"/>
      <c r="CZ593" s="48"/>
      <c r="DA593" s="48"/>
      <c r="DB593" s="48"/>
      <c r="DC593" s="48"/>
      <c r="DD593" s="48"/>
      <c r="DE593" s="48"/>
      <c r="DF593" s="48"/>
      <c r="DG593" s="48"/>
      <c r="DH593" s="48"/>
      <c r="DI593" s="48"/>
      <c r="DJ593" s="48"/>
      <c r="DK593" s="48"/>
      <c r="DL593" s="48"/>
      <c r="DM593" s="48"/>
      <c r="DN593" s="48"/>
      <c r="DO593" s="48"/>
      <c r="DP593" s="48"/>
      <c r="DQ593" s="48"/>
      <c r="DR593" s="48"/>
      <c r="DS593" s="48"/>
      <c r="DT593" s="48"/>
      <c r="DU593" s="48"/>
      <c r="DV593" s="48"/>
      <c r="DW593" s="48"/>
      <c r="DX593" s="48"/>
      <c r="DY593" s="48"/>
      <c r="DZ593" s="48"/>
      <c r="EA593" s="48"/>
      <c r="EB593" s="48"/>
      <c r="EC593" s="48"/>
      <c r="ED593" s="48"/>
      <c r="EE593" s="48"/>
      <c r="EF593" s="48"/>
      <c r="EG593" s="48"/>
      <c r="EH593" s="48"/>
      <c r="EI593" s="48"/>
      <c r="EJ593" s="48"/>
      <c r="EK593" s="48"/>
      <c r="EL593" s="48"/>
      <c r="EM593" s="48"/>
      <c r="EN593" s="48"/>
      <c r="EO593" s="48"/>
      <c r="EP593" s="48"/>
      <c r="EQ593" s="48"/>
      <c r="ER593" s="48"/>
      <c r="ES593" s="48"/>
      <c r="ET593" s="48"/>
      <c r="EU593" s="48"/>
      <c r="EV593" s="48"/>
      <c r="EW593" s="48"/>
      <c r="EX593" s="48"/>
      <c r="EY593" s="48"/>
      <c r="EZ593" s="48"/>
      <c r="FA593" s="48"/>
      <c r="FB593" s="48"/>
      <c r="FC593" s="48"/>
      <c r="FD593" s="48"/>
      <c r="FE593" s="48"/>
      <c r="FF593" s="48"/>
      <c r="FG593" s="48"/>
      <c r="FH593" s="48"/>
      <c r="FI593" s="48"/>
      <c r="FJ593" s="48"/>
      <c r="FK593" s="48"/>
      <c r="FL593" s="48"/>
      <c r="FM593" s="48"/>
      <c r="FN593" s="48"/>
      <c r="FO593" s="48"/>
      <c r="FP593" s="48"/>
      <c r="FQ593" s="48"/>
      <c r="FR593" s="48"/>
      <c r="FS593" s="48"/>
      <c r="FT593" s="48"/>
      <c r="FU593" s="48"/>
      <c r="FV593" s="48"/>
      <c r="FW593" s="48"/>
      <c r="FX593" s="48"/>
      <c r="FY593" s="48"/>
      <c r="FZ593" s="48"/>
      <c r="GA593" s="48"/>
      <c r="GB593" s="48"/>
      <c r="GC593" s="48"/>
      <c r="GD593" s="48"/>
      <c r="GE593" s="48"/>
      <c r="GF593" s="48"/>
      <c r="GG593" s="48"/>
      <c r="GH593" s="48"/>
      <c r="GI593" s="48"/>
      <c r="GJ593" s="48"/>
      <c r="GK593" s="48"/>
      <c r="GL593" s="48"/>
      <c r="GM593" s="48"/>
      <c r="GN593" s="48"/>
      <c r="GO593" s="48"/>
      <c r="GP593" s="48"/>
      <c r="GQ593" s="48"/>
      <c r="GR593" s="48"/>
      <c r="GS593" s="48"/>
      <c r="GT593" s="48"/>
      <c r="GU593" s="48"/>
      <c r="GV593" s="48"/>
      <c r="GW593" s="48"/>
      <c r="GX593" s="48"/>
      <c r="GY593" s="48"/>
      <c r="GZ593" s="48"/>
      <c r="HA593" s="48"/>
      <c r="HB593" s="48"/>
      <c r="HC593" s="48"/>
      <c r="HD593" s="48"/>
      <c r="HE593" s="48"/>
      <c r="HF593" s="48"/>
      <c r="HG593" s="48"/>
      <c r="HH593" s="48"/>
      <c r="HI593" s="48"/>
      <c r="HJ593" s="48"/>
      <c r="HK593" s="48"/>
      <c r="HL593" s="48"/>
      <c r="HM593" s="48"/>
      <c r="HN593" s="48"/>
      <c r="HO593" s="48"/>
      <c r="HP593" s="48"/>
      <c r="HQ593" s="48"/>
      <c r="HR593" s="48"/>
      <c r="HS593" s="48"/>
      <c r="HT593" s="48"/>
      <c r="HU593" s="48"/>
      <c r="HV593" s="48"/>
      <c r="HW593" s="48"/>
      <c r="HX593" s="48"/>
      <c r="HY593" s="48"/>
      <c r="HZ593" s="48"/>
      <c r="IA593" s="48"/>
      <c r="IB593" s="48"/>
      <c r="IC593" s="48"/>
      <c r="ID593" s="48"/>
      <c r="IE593" s="48"/>
      <c r="IF593" s="48"/>
      <c r="IG593" s="48"/>
      <c r="IH593" s="48"/>
      <c r="II593" s="48"/>
      <c r="IJ593" s="48"/>
    </row>
    <row r="594" spans="1:244" s="60" customFormat="1" ht="11.85" customHeight="1" x14ac:dyDescent="0.2">
      <c r="A594" s="48" t="s">
        <v>226</v>
      </c>
      <c r="B594" s="48"/>
      <c r="C594" s="48"/>
      <c r="D594" s="48"/>
      <c r="E594" s="48"/>
      <c r="F594" s="48"/>
      <c r="G594" s="48"/>
      <c r="H594" s="48"/>
      <c r="I594" s="48"/>
      <c r="J594" s="48"/>
      <c r="K594" s="48"/>
      <c r="L594" s="48"/>
      <c r="M594" s="48"/>
      <c r="N594" s="48"/>
      <c r="O594" s="48"/>
      <c r="P594" s="48"/>
      <c r="Q594" s="48"/>
      <c r="R594" s="48"/>
      <c r="S594" s="48"/>
      <c r="T594" s="48"/>
      <c r="U594" s="48"/>
      <c r="V594" s="48"/>
      <c r="W594" s="48"/>
      <c r="X594" s="48"/>
      <c r="Y594" s="48"/>
      <c r="Z594" s="48"/>
      <c r="AA594" s="48"/>
      <c r="AB594" s="48"/>
      <c r="AC594" s="48"/>
      <c r="AD594" s="48"/>
      <c r="AE594" s="48"/>
      <c r="AF594" s="48"/>
      <c r="AG594" s="48"/>
      <c r="AH594" s="48"/>
      <c r="AI594" s="48"/>
      <c r="AJ594" s="48"/>
      <c r="AK594" s="48"/>
      <c r="AL594" s="48"/>
      <c r="AM594" s="48"/>
      <c r="AN594" s="48"/>
      <c r="AO594" s="48"/>
      <c r="AP594" s="48"/>
      <c r="AQ594" s="48"/>
      <c r="AR594" s="48"/>
      <c r="AS594" s="48"/>
      <c r="AT594" s="48"/>
      <c r="AU594" s="48"/>
      <c r="AV594" s="48"/>
      <c r="AW594" s="48"/>
      <c r="AX594" s="48"/>
      <c r="AY594" s="48"/>
      <c r="AZ594" s="48"/>
      <c r="BA594" s="48"/>
      <c r="BB594" s="48"/>
      <c r="BC594" s="48"/>
      <c r="BD594" s="48"/>
      <c r="BE594" s="48"/>
      <c r="BF594" s="48"/>
      <c r="BG594" s="48"/>
      <c r="BH594" s="48"/>
      <c r="BI594" s="48"/>
      <c r="BJ594" s="48"/>
      <c r="BK594" s="48"/>
      <c r="BL594" s="48"/>
      <c r="BM594" s="48"/>
      <c r="BN594" s="48"/>
      <c r="BO594" s="48"/>
      <c r="BP594" s="48"/>
      <c r="BQ594" s="48"/>
      <c r="BR594" s="48"/>
      <c r="BS594" s="48"/>
      <c r="BT594" s="48"/>
      <c r="BU594" s="48"/>
      <c r="BV594" s="48"/>
      <c r="BW594" s="48"/>
      <c r="BX594" s="48"/>
      <c r="BY594" s="48"/>
      <c r="BZ594" s="48"/>
      <c r="CA594" s="48"/>
      <c r="CB594" s="48"/>
      <c r="CC594" s="48"/>
      <c r="CD594" s="48"/>
      <c r="CE594" s="48"/>
      <c r="CF594" s="48"/>
      <c r="CG594" s="48"/>
      <c r="CH594" s="48"/>
      <c r="CI594" s="48"/>
      <c r="CJ594" s="48"/>
      <c r="CK594" s="48"/>
      <c r="CL594" s="48"/>
      <c r="CM594" s="48"/>
      <c r="CN594" s="48"/>
      <c r="CO594" s="48"/>
      <c r="CP594" s="48"/>
      <c r="CQ594" s="48"/>
      <c r="CR594" s="48"/>
      <c r="CS594" s="48"/>
      <c r="CT594" s="48"/>
      <c r="CU594" s="48"/>
      <c r="CV594" s="48"/>
      <c r="CW594" s="48"/>
      <c r="CX594" s="48"/>
      <c r="CY594" s="48"/>
      <c r="CZ594" s="48"/>
      <c r="DA594" s="48"/>
      <c r="DB594" s="48"/>
      <c r="DC594" s="48"/>
      <c r="DD594" s="48"/>
      <c r="DE594" s="48"/>
      <c r="DF594" s="48"/>
      <c r="DG594" s="48"/>
      <c r="DH594" s="48"/>
      <c r="DI594" s="48"/>
      <c r="DJ594" s="48"/>
      <c r="DK594" s="48"/>
      <c r="DL594" s="48"/>
      <c r="DM594" s="48"/>
      <c r="DN594" s="48"/>
      <c r="DO594" s="48"/>
      <c r="DP594" s="48"/>
      <c r="DQ594" s="48"/>
      <c r="DR594" s="48"/>
      <c r="DS594" s="48"/>
      <c r="DT594" s="48"/>
      <c r="DU594" s="48"/>
      <c r="DV594" s="48"/>
      <c r="DW594" s="48"/>
      <c r="DX594" s="48"/>
      <c r="DY594" s="48"/>
      <c r="DZ594" s="48"/>
      <c r="EA594" s="48"/>
      <c r="EB594" s="48"/>
      <c r="EC594" s="48"/>
      <c r="ED594" s="48"/>
      <c r="EE594" s="48"/>
      <c r="EF594" s="48"/>
      <c r="EG594" s="48"/>
      <c r="EH594" s="48"/>
      <c r="EI594" s="48"/>
      <c r="EJ594" s="48"/>
      <c r="EK594" s="48"/>
      <c r="EL594" s="48"/>
      <c r="EM594" s="48"/>
      <c r="EN594" s="48"/>
      <c r="EO594" s="48"/>
      <c r="EP594" s="48"/>
      <c r="EQ594" s="48"/>
      <c r="ER594" s="48"/>
      <c r="ES594" s="48"/>
      <c r="ET594" s="48"/>
      <c r="EU594" s="48"/>
      <c r="EV594" s="48"/>
      <c r="EW594" s="48"/>
      <c r="EX594" s="48"/>
      <c r="EY594" s="48"/>
      <c r="EZ594" s="48"/>
      <c r="FA594" s="48"/>
      <c r="FB594" s="48"/>
      <c r="FC594" s="48"/>
      <c r="FD594" s="48"/>
      <c r="FE594" s="48"/>
      <c r="FF594" s="48"/>
      <c r="FG594" s="48"/>
      <c r="FH594" s="48"/>
      <c r="FI594" s="48"/>
      <c r="FJ594" s="48"/>
      <c r="FK594" s="48"/>
      <c r="FL594" s="48"/>
      <c r="FM594" s="48"/>
      <c r="FN594" s="48"/>
      <c r="FO594" s="48"/>
      <c r="FP594" s="48"/>
      <c r="FQ594" s="48"/>
      <c r="FR594" s="48"/>
      <c r="FS594" s="48"/>
      <c r="FT594" s="48"/>
      <c r="FU594" s="48"/>
      <c r="FV594" s="48"/>
      <c r="FW594" s="48"/>
      <c r="FX594" s="48"/>
      <c r="FY594" s="48"/>
      <c r="FZ594" s="48"/>
      <c r="GA594" s="48"/>
      <c r="GB594" s="48"/>
      <c r="GC594" s="48"/>
      <c r="GD594" s="48"/>
      <c r="GE594" s="48"/>
      <c r="GF594" s="48"/>
      <c r="GG594" s="48"/>
      <c r="GH594" s="48"/>
      <c r="GI594" s="48"/>
      <c r="GJ594" s="48"/>
      <c r="GK594" s="48"/>
      <c r="GL594" s="48"/>
      <c r="GM594" s="48"/>
      <c r="GN594" s="48"/>
      <c r="GO594" s="48"/>
      <c r="GP594" s="48"/>
      <c r="GQ594" s="48"/>
      <c r="GR594" s="48"/>
      <c r="GS594" s="48"/>
      <c r="GT594" s="48"/>
      <c r="GU594" s="48"/>
      <c r="GV594" s="48"/>
      <c r="GW594" s="48"/>
      <c r="GX594" s="48"/>
      <c r="GY594" s="48"/>
      <c r="GZ594" s="48"/>
      <c r="HA594" s="48"/>
      <c r="HB594" s="48"/>
      <c r="HC594" s="48"/>
      <c r="HD594" s="48"/>
      <c r="HE594" s="48"/>
      <c r="HF594" s="48"/>
      <c r="HG594" s="48"/>
      <c r="HH594" s="48"/>
      <c r="HI594" s="48"/>
      <c r="HJ594" s="48"/>
      <c r="HK594" s="48"/>
      <c r="HL594" s="48"/>
      <c r="HM594" s="48"/>
      <c r="HN594" s="48"/>
      <c r="HO594" s="48"/>
      <c r="HP594" s="48"/>
      <c r="HQ594" s="48"/>
      <c r="HR594" s="48"/>
      <c r="HS594" s="48"/>
      <c r="HT594" s="48"/>
      <c r="HU594" s="48"/>
      <c r="HV594" s="48"/>
      <c r="HW594" s="48"/>
      <c r="HX594" s="48"/>
      <c r="HY594" s="48"/>
      <c r="HZ594" s="48"/>
      <c r="IA594" s="48"/>
      <c r="IB594" s="48"/>
      <c r="IC594" s="48"/>
      <c r="ID594" s="48"/>
      <c r="IE594" s="48"/>
      <c r="IF594" s="48"/>
      <c r="IG594" s="48"/>
      <c r="IH594" s="48"/>
      <c r="II594" s="48"/>
      <c r="IJ594" s="48"/>
    </row>
    <row r="595" spans="1:244" s="60" customFormat="1" ht="11.85" customHeight="1" x14ac:dyDescent="0.2">
      <c r="A595" s="59" t="s">
        <v>52</v>
      </c>
      <c r="B595" s="59"/>
      <c r="D595" s="42"/>
      <c r="E595" s="42"/>
      <c r="F595" s="42"/>
      <c r="G595" s="42"/>
      <c r="H595" s="42"/>
      <c r="I595" s="42"/>
    </row>
    <row r="596" spans="1:244" ht="11.85" customHeight="1" x14ac:dyDescent="0.2">
      <c r="A596" s="53" t="s">
        <v>337</v>
      </c>
      <c r="B596" s="53" t="s">
        <v>337</v>
      </c>
      <c r="C596" s="54" t="s">
        <v>122</v>
      </c>
      <c r="D596" s="55">
        <v>20381000</v>
      </c>
      <c r="E596" s="55">
        <v>-12199455</v>
      </c>
      <c r="F596" s="55">
        <f>SUM(D596:E596)</f>
        <v>8181545</v>
      </c>
      <c r="G596" s="55">
        <v>0</v>
      </c>
      <c r="H596" s="55">
        <v>1786997</v>
      </c>
      <c r="I596" s="41" t="s">
        <v>312</v>
      </c>
    </row>
    <row r="597" spans="1:244" ht="11.85" customHeight="1" x14ac:dyDescent="0.2">
      <c r="A597" s="53" t="s">
        <v>337</v>
      </c>
      <c r="B597" s="53"/>
      <c r="C597" s="54" t="s">
        <v>268</v>
      </c>
      <c r="D597" s="55">
        <v>300000</v>
      </c>
      <c r="E597" s="55"/>
      <c r="F597" s="55">
        <f t="shared" ref="F597:F598" si="93">SUM(D597:E597)</f>
        <v>300000</v>
      </c>
      <c r="G597" s="55">
        <v>0</v>
      </c>
      <c r="H597" s="55">
        <v>300000</v>
      </c>
      <c r="I597" s="41" t="s">
        <v>312</v>
      </c>
    </row>
    <row r="598" spans="1:244" ht="11.25" customHeight="1" x14ac:dyDescent="0.2">
      <c r="A598" s="53" t="s">
        <v>337</v>
      </c>
      <c r="B598" s="53"/>
      <c r="C598" s="54" t="s">
        <v>6</v>
      </c>
      <c r="D598" s="55">
        <v>3000000</v>
      </c>
      <c r="E598" s="55"/>
      <c r="F598" s="55">
        <f t="shared" si="93"/>
        <v>3000000</v>
      </c>
      <c r="G598" s="55">
        <v>0</v>
      </c>
      <c r="H598" s="55"/>
      <c r="I598" s="41" t="s">
        <v>312</v>
      </c>
    </row>
    <row r="599" spans="1:244" s="47" customFormat="1" ht="11.85" customHeight="1" x14ac:dyDescent="0.2">
      <c r="A599" s="66"/>
      <c r="B599" s="66"/>
      <c r="C599" s="67" t="s">
        <v>90</v>
      </c>
      <c r="D599" s="68">
        <f t="shared" ref="D599" si="94">SUM(D596:D598)</f>
        <v>23681000</v>
      </c>
      <c r="E599" s="68">
        <f t="shared" ref="E599:H599" si="95">SUM(E596:E598)</f>
        <v>-12199455</v>
      </c>
      <c r="F599" s="68">
        <f t="shared" si="95"/>
        <v>11481545</v>
      </c>
      <c r="G599" s="68">
        <f t="shared" si="95"/>
        <v>0</v>
      </c>
      <c r="H599" s="68">
        <f t="shared" si="95"/>
        <v>2086997</v>
      </c>
      <c r="I599" s="69"/>
    </row>
    <row r="600" spans="1:244" s="47" customFormat="1" ht="11.85" customHeight="1" x14ac:dyDescent="0.2">
      <c r="A600" s="52"/>
      <c r="B600" s="52"/>
      <c r="D600" s="69"/>
      <c r="E600" s="69"/>
      <c r="F600" s="69"/>
      <c r="G600" s="69"/>
      <c r="H600" s="69"/>
      <c r="I600" s="69"/>
    </row>
    <row r="601" spans="1:244" s="47" customFormat="1" ht="11.85" customHeight="1" x14ac:dyDescent="0.2">
      <c r="A601" s="52"/>
      <c r="B601" s="52"/>
      <c r="D601" s="69"/>
      <c r="E601" s="69"/>
      <c r="F601" s="69"/>
      <c r="G601" s="69"/>
      <c r="H601" s="69"/>
      <c r="I601" s="69"/>
    </row>
    <row r="602" spans="1:244" s="60" customFormat="1" ht="11.85" customHeight="1" x14ac:dyDescent="0.2">
      <c r="A602" s="82" t="s">
        <v>233</v>
      </c>
      <c r="B602" s="82"/>
      <c r="C602" s="43"/>
      <c r="D602" s="42"/>
      <c r="E602" s="42"/>
      <c r="F602" s="42"/>
      <c r="G602" s="42"/>
      <c r="H602" s="42"/>
      <c r="I602" s="42"/>
    </row>
    <row r="603" spans="1:244" s="60" customFormat="1" ht="11.85" customHeight="1" x14ac:dyDescent="0.2">
      <c r="A603" s="48" t="s">
        <v>226</v>
      </c>
      <c r="B603" s="48"/>
      <c r="C603" s="48"/>
      <c r="D603" s="48"/>
      <c r="E603" s="48"/>
      <c r="F603" s="48"/>
      <c r="G603" s="48"/>
      <c r="H603" s="48"/>
      <c r="I603" s="48"/>
      <c r="J603" s="48"/>
      <c r="K603" s="48"/>
      <c r="L603" s="48"/>
      <c r="M603" s="48"/>
      <c r="N603" s="48"/>
      <c r="O603" s="48"/>
      <c r="P603" s="48"/>
      <c r="Q603" s="48"/>
      <c r="R603" s="48"/>
      <c r="S603" s="48"/>
      <c r="T603" s="48"/>
      <c r="U603" s="48"/>
      <c r="V603" s="48"/>
      <c r="W603" s="48"/>
      <c r="X603" s="48"/>
      <c r="Y603" s="48"/>
      <c r="Z603" s="48"/>
      <c r="AA603" s="48"/>
      <c r="AB603" s="48"/>
      <c r="AC603" s="48"/>
      <c r="AD603" s="48"/>
      <c r="AE603" s="48"/>
      <c r="AF603" s="48"/>
      <c r="AG603" s="48"/>
      <c r="AH603" s="48"/>
      <c r="AI603" s="48"/>
      <c r="AJ603" s="48"/>
      <c r="AK603" s="48"/>
      <c r="AL603" s="48"/>
      <c r="AM603" s="48"/>
      <c r="AN603" s="48"/>
      <c r="AO603" s="48"/>
      <c r="AP603" s="48"/>
      <c r="AQ603" s="48"/>
      <c r="AR603" s="48"/>
      <c r="AS603" s="48"/>
      <c r="AT603" s="48"/>
      <c r="AU603" s="48"/>
      <c r="AV603" s="48"/>
      <c r="AW603" s="48"/>
      <c r="AX603" s="48"/>
      <c r="AY603" s="48"/>
      <c r="AZ603" s="48"/>
      <c r="BA603" s="48"/>
      <c r="BB603" s="48"/>
      <c r="BC603" s="48"/>
      <c r="BD603" s="48"/>
      <c r="BE603" s="48"/>
      <c r="BF603" s="48"/>
      <c r="BG603" s="48"/>
      <c r="BH603" s="48"/>
      <c r="BI603" s="48"/>
      <c r="BJ603" s="48"/>
      <c r="BK603" s="48"/>
      <c r="BL603" s="48"/>
      <c r="BM603" s="48"/>
      <c r="BN603" s="48"/>
      <c r="BO603" s="48"/>
      <c r="BP603" s="48"/>
      <c r="BQ603" s="48"/>
      <c r="BR603" s="48"/>
      <c r="BS603" s="48"/>
      <c r="BT603" s="48"/>
      <c r="BU603" s="48"/>
      <c r="BV603" s="48"/>
      <c r="BW603" s="48"/>
      <c r="BX603" s="48"/>
      <c r="BY603" s="48"/>
      <c r="BZ603" s="48"/>
      <c r="CA603" s="48"/>
      <c r="CB603" s="48"/>
      <c r="CC603" s="48"/>
      <c r="CD603" s="48"/>
      <c r="CE603" s="48"/>
      <c r="CF603" s="48"/>
      <c r="CG603" s="48"/>
      <c r="CH603" s="48"/>
      <c r="CI603" s="48"/>
      <c r="CJ603" s="48"/>
      <c r="CK603" s="48"/>
      <c r="CL603" s="48"/>
      <c r="CM603" s="48"/>
      <c r="CN603" s="48"/>
      <c r="CO603" s="48"/>
      <c r="CP603" s="48"/>
      <c r="CQ603" s="48"/>
      <c r="CR603" s="48"/>
      <c r="CS603" s="48"/>
      <c r="CT603" s="48"/>
      <c r="CU603" s="48"/>
      <c r="CV603" s="48"/>
      <c r="CW603" s="48"/>
      <c r="CX603" s="48"/>
      <c r="CY603" s="48"/>
      <c r="CZ603" s="48"/>
      <c r="DA603" s="48"/>
      <c r="DB603" s="48"/>
      <c r="DC603" s="48"/>
      <c r="DD603" s="48"/>
      <c r="DE603" s="48"/>
      <c r="DF603" s="48"/>
      <c r="DG603" s="48"/>
      <c r="DH603" s="48"/>
      <c r="DI603" s="48"/>
      <c r="DJ603" s="48"/>
      <c r="DK603" s="48"/>
      <c r="DL603" s="48"/>
      <c r="DM603" s="48"/>
      <c r="DN603" s="48"/>
      <c r="DO603" s="48"/>
      <c r="DP603" s="48"/>
      <c r="DQ603" s="48"/>
      <c r="DR603" s="48"/>
      <c r="DS603" s="48"/>
      <c r="DT603" s="48"/>
      <c r="DU603" s="48"/>
      <c r="DV603" s="48"/>
      <c r="DW603" s="48"/>
      <c r="DX603" s="48"/>
      <c r="DY603" s="48"/>
      <c r="DZ603" s="48"/>
      <c r="EA603" s="48"/>
      <c r="EB603" s="48"/>
      <c r="EC603" s="48"/>
      <c r="ED603" s="48"/>
      <c r="EE603" s="48"/>
      <c r="EF603" s="48"/>
      <c r="EG603" s="48"/>
      <c r="EH603" s="48"/>
      <c r="EI603" s="48"/>
      <c r="EJ603" s="48"/>
      <c r="EK603" s="48"/>
      <c r="EL603" s="48"/>
      <c r="EM603" s="48"/>
      <c r="EN603" s="48"/>
      <c r="EO603" s="48"/>
      <c r="EP603" s="48"/>
      <c r="EQ603" s="48"/>
      <c r="ER603" s="48"/>
      <c r="ES603" s="48"/>
      <c r="ET603" s="48"/>
      <c r="EU603" s="48"/>
      <c r="EV603" s="48"/>
      <c r="EW603" s="48"/>
      <c r="EX603" s="48"/>
      <c r="EY603" s="48"/>
      <c r="EZ603" s="48"/>
      <c r="FA603" s="48"/>
      <c r="FB603" s="48"/>
      <c r="FC603" s="48"/>
      <c r="FD603" s="48"/>
      <c r="FE603" s="48"/>
      <c r="FF603" s="48"/>
      <c r="FG603" s="48"/>
      <c r="FH603" s="48"/>
      <c r="FI603" s="48"/>
      <c r="FJ603" s="48"/>
      <c r="FK603" s="48"/>
      <c r="FL603" s="48"/>
      <c r="FM603" s="48"/>
      <c r="FN603" s="48"/>
      <c r="FO603" s="48"/>
      <c r="FP603" s="48"/>
      <c r="FQ603" s="48"/>
      <c r="FR603" s="48"/>
      <c r="FS603" s="48"/>
      <c r="FT603" s="48"/>
      <c r="FU603" s="48"/>
      <c r="FV603" s="48"/>
      <c r="FW603" s="48"/>
      <c r="FX603" s="48"/>
      <c r="FY603" s="48"/>
      <c r="FZ603" s="48"/>
      <c r="GA603" s="48"/>
      <c r="GB603" s="48"/>
      <c r="GC603" s="48"/>
      <c r="GD603" s="48"/>
      <c r="GE603" s="48"/>
      <c r="GF603" s="48"/>
      <c r="GG603" s="48"/>
      <c r="GH603" s="48"/>
      <c r="GI603" s="48"/>
      <c r="GJ603" s="48"/>
      <c r="GK603" s="48"/>
      <c r="GL603" s="48"/>
      <c r="GM603" s="48"/>
      <c r="GN603" s="48"/>
      <c r="GO603" s="48"/>
      <c r="GP603" s="48"/>
      <c r="GQ603" s="48"/>
      <c r="GR603" s="48"/>
      <c r="GS603" s="48"/>
      <c r="GT603" s="48"/>
      <c r="GU603" s="48"/>
      <c r="GV603" s="48"/>
      <c r="GW603" s="48"/>
      <c r="GX603" s="48"/>
      <c r="GY603" s="48"/>
      <c r="GZ603" s="48"/>
      <c r="HA603" s="48"/>
      <c r="HB603" s="48"/>
      <c r="HC603" s="48"/>
      <c r="HD603" s="48"/>
      <c r="HE603" s="48"/>
      <c r="HF603" s="48"/>
      <c r="HG603" s="48"/>
      <c r="HH603" s="48"/>
      <c r="HI603" s="48"/>
      <c r="HJ603" s="48"/>
      <c r="HK603" s="48"/>
      <c r="HL603" s="48"/>
      <c r="HM603" s="48"/>
      <c r="HN603" s="48"/>
      <c r="HO603" s="48"/>
      <c r="HP603" s="48"/>
      <c r="HQ603" s="48"/>
      <c r="HR603" s="48"/>
      <c r="HS603" s="48"/>
      <c r="HT603" s="48"/>
      <c r="HU603" s="48"/>
      <c r="HV603" s="48"/>
      <c r="HW603" s="48"/>
      <c r="HX603" s="48"/>
      <c r="HY603" s="48"/>
      <c r="HZ603" s="48"/>
      <c r="IA603" s="48"/>
      <c r="IB603" s="48"/>
      <c r="IC603" s="48"/>
      <c r="ID603" s="48"/>
      <c r="IE603" s="48"/>
      <c r="IF603" s="48"/>
      <c r="IG603" s="48"/>
      <c r="IH603" s="48"/>
      <c r="II603" s="48"/>
      <c r="IJ603" s="48"/>
    </row>
    <row r="604" spans="1:244" s="60" customFormat="1" ht="11.85" customHeight="1" x14ac:dyDescent="0.2">
      <c r="A604" s="59" t="s">
        <v>52</v>
      </c>
      <c r="B604" s="59"/>
      <c r="D604" s="42"/>
      <c r="E604" s="42"/>
      <c r="F604" s="42"/>
      <c r="G604" s="42"/>
      <c r="H604" s="42"/>
      <c r="I604" s="42"/>
    </row>
    <row r="605" spans="1:244" ht="11.85" customHeight="1" x14ac:dyDescent="0.2">
      <c r="A605" s="53" t="s">
        <v>324</v>
      </c>
      <c r="B605" s="53" t="s">
        <v>324</v>
      </c>
      <c r="C605" s="54" t="s">
        <v>136</v>
      </c>
      <c r="D605" s="55">
        <v>30000</v>
      </c>
      <c r="E605" s="55"/>
      <c r="F605" s="55">
        <f>SUM(D605:E605)</f>
        <v>30000</v>
      </c>
      <c r="G605" s="55">
        <v>0</v>
      </c>
      <c r="H605" s="55">
        <v>50000</v>
      </c>
      <c r="I605" s="41" t="s">
        <v>311</v>
      </c>
    </row>
    <row r="606" spans="1:244" ht="12" customHeight="1" x14ac:dyDescent="0.2">
      <c r="A606" s="53" t="s">
        <v>324</v>
      </c>
      <c r="B606" s="53"/>
      <c r="C606" s="54" t="s">
        <v>137</v>
      </c>
      <c r="D606" s="55">
        <v>50000</v>
      </c>
      <c r="E606" s="55"/>
      <c r="F606" s="55">
        <f t="shared" ref="F606:F610" si="96">SUM(D606:E606)</f>
        <v>50000</v>
      </c>
      <c r="G606" s="55">
        <v>0</v>
      </c>
      <c r="H606" s="55">
        <v>50000</v>
      </c>
      <c r="I606" s="41" t="s">
        <v>311</v>
      </c>
    </row>
    <row r="607" spans="1:244" ht="12" customHeight="1" x14ac:dyDescent="0.2">
      <c r="A607" s="53" t="s">
        <v>217</v>
      </c>
      <c r="B607" s="53" t="s">
        <v>217</v>
      </c>
      <c r="C607" s="54" t="s">
        <v>92</v>
      </c>
      <c r="D607" s="55">
        <v>100000</v>
      </c>
      <c r="E607" s="55"/>
      <c r="F607" s="55">
        <f t="shared" si="96"/>
        <v>100000</v>
      </c>
      <c r="G607" s="55">
        <v>63013</v>
      </c>
      <c r="H607" s="55">
        <v>200000</v>
      </c>
      <c r="I607" s="41" t="s">
        <v>311</v>
      </c>
    </row>
    <row r="608" spans="1:244" ht="12" customHeight="1" x14ac:dyDescent="0.2">
      <c r="A608" s="53" t="s">
        <v>217</v>
      </c>
      <c r="B608" s="53"/>
      <c r="C608" s="54" t="s">
        <v>58</v>
      </c>
      <c r="D608" s="55">
        <v>260000</v>
      </c>
      <c r="E608" s="55"/>
      <c r="F608" s="55">
        <f t="shared" si="96"/>
        <v>260000</v>
      </c>
      <c r="G608" s="55">
        <v>200262</v>
      </c>
      <c r="H608" s="55">
        <v>800000</v>
      </c>
      <c r="I608" s="41" t="s">
        <v>311</v>
      </c>
    </row>
    <row r="609" spans="1:9" ht="12" customHeight="1" x14ac:dyDescent="0.2">
      <c r="A609" s="53" t="s">
        <v>220</v>
      </c>
      <c r="B609" s="53" t="s">
        <v>220</v>
      </c>
      <c r="C609" s="54" t="s">
        <v>120</v>
      </c>
      <c r="D609" s="55">
        <v>50000</v>
      </c>
      <c r="E609" s="55"/>
      <c r="F609" s="55">
        <f t="shared" si="96"/>
        <v>50000</v>
      </c>
      <c r="G609" s="55">
        <v>6000</v>
      </c>
      <c r="H609" s="55">
        <v>0</v>
      </c>
      <c r="I609" s="41" t="s">
        <v>311</v>
      </c>
    </row>
    <row r="610" spans="1:9" s="84" customFormat="1" ht="11.85" customHeight="1" x14ac:dyDescent="0.2">
      <c r="A610" s="65" t="s">
        <v>315</v>
      </c>
      <c r="B610" s="65" t="s">
        <v>315</v>
      </c>
      <c r="C610" s="83" t="s">
        <v>89</v>
      </c>
      <c r="D610" s="80">
        <v>133000</v>
      </c>
      <c r="E610" s="80"/>
      <c r="F610" s="55">
        <f t="shared" si="96"/>
        <v>133000</v>
      </c>
      <c r="G610" s="55">
        <v>71443</v>
      </c>
      <c r="H610" s="55">
        <v>297000</v>
      </c>
      <c r="I610" s="41" t="s">
        <v>311</v>
      </c>
    </row>
    <row r="611" spans="1:9" s="47" customFormat="1" ht="11.85" customHeight="1" x14ac:dyDescent="0.2">
      <c r="A611" s="66"/>
      <c r="B611" s="66"/>
      <c r="C611" s="67" t="s">
        <v>85</v>
      </c>
      <c r="D611" s="68">
        <f>SUM(D605:D610)</f>
        <v>623000</v>
      </c>
      <c r="E611" s="68">
        <f>SUM(E605:E610)</f>
        <v>0</v>
      </c>
      <c r="F611" s="68">
        <f>SUM(F605:F610)</f>
        <v>623000</v>
      </c>
      <c r="G611" s="68">
        <f t="shared" ref="G611:H611" si="97">SUM(G605:G610)</f>
        <v>340718</v>
      </c>
      <c r="H611" s="68">
        <f t="shared" si="97"/>
        <v>1397000</v>
      </c>
      <c r="I611" s="69"/>
    </row>
    <row r="612" spans="1:9" s="47" customFormat="1" ht="11.85" customHeight="1" x14ac:dyDescent="0.2">
      <c r="A612" s="52"/>
      <c r="B612" s="52"/>
      <c r="D612" s="69"/>
      <c r="E612" s="69"/>
      <c r="F612" s="69"/>
      <c r="G612" s="69"/>
      <c r="H612" s="69"/>
      <c r="I612" s="69"/>
    </row>
    <row r="613" spans="1:9" s="47" customFormat="1" ht="11.85" customHeight="1" x14ac:dyDescent="0.2">
      <c r="A613" s="52"/>
      <c r="B613" s="52"/>
      <c r="D613" s="69"/>
      <c r="E613" s="69"/>
      <c r="F613" s="69"/>
      <c r="G613" s="69"/>
      <c r="H613" s="69"/>
      <c r="I613" s="69"/>
    </row>
    <row r="614" spans="1:9" s="43" customFormat="1" x14ac:dyDescent="0.2">
      <c r="A614" s="48" t="s">
        <v>234</v>
      </c>
      <c r="B614" s="48"/>
      <c r="D614" s="51"/>
      <c r="E614" s="51"/>
      <c r="F614" s="51"/>
      <c r="G614" s="51"/>
      <c r="H614" s="51"/>
      <c r="I614" s="51"/>
    </row>
    <row r="615" spans="1:9" s="43" customFormat="1" x14ac:dyDescent="0.2">
      <c r="A615" s="48" t="s">
        <v>226</v>
      </c>
      <c r="B615" s="48"/>
      <c r="D615" s="51"/>
      <c r="E615" s="51"/>
      <c r="F615" s="51"/>
      <c r="G615" s="51"/>
      <c r="H615" s="51"/>
      <c r="I615" s="51"/>
    </row>
    <row r="616" spans="1:9" s="47" customFormat="1" x14ac:dyDescent="0.2">
      <c r="A616" s="52" t="s">
        <v>52</v>
      </c>
      <c r="B616" s="52"/>
      <c r="D616" s="69"/>
      <c r="E616" s="69"/>
      <c r="F616" s="69"/>
      <c r="G616" s="69"/>
      <c r="H616" s="69"/>
      <c r="I616" s="69"/>
    </row>
    <row r="617" spans="1:9" x14ac:dyDescent="0.2">
      <c r="A617" s="53" t="s">
        <v>319</v>
      </c>
      <c r="B617" s="53" t="s">
        <v>319</v>
      </c>
      <c r="C617" s="54" t="s">
        <v>82</v>
      </c>
      <c r="D617" s="55">
        <v>50000</v>
      </c>
      <c r="E617" s="55"/>
      <c r="F617" s="55">
        <f>SUM(D617:E617)</f>
        <v>50000</v>
      </c>
      <c r="G617" s="55">
        <v>0</v>
      </c>
      <c r="H617" s="55">
        <v>0</v>
      </c>
      <c r="I617" s="41" t="s">
        <v>312</v>
      </c>
    </row>
    <row r="618" spans="1:9" x14ac:dyDescent="0.2">
      <c r="A618" s="53" t="s">
        <v>324</v>
      </c>
      <c r="B618" s="53" t="s">
        <v>324</v>
      </c>
      <c r="C618" s="54" t="s">
        <v>655</v>
      </c>
      <c r="D618" s="55">
        <v>150000</v>
      </c>
      <c r="E618" s="55"/>
      <c r="F618" s="55">
        <f t="shared" ref="F618:F629" si="98">SUM(D618:E618)</f>
        <v>150000</v>
      </c>
      <c r="G618" s="55">
        <v>215213</v>
      </c>
      <c r="H618" s="55">
        <v>50000</v>
      </c>
      <c r="I618" s="41" t="s">
        <v>312</v>
      </c>
    </row>
    <row r="619" spans="1:9" x14ac:dyDescent="0.2">
      <c r="A619" s="53" t="s">
        <v>493</v>
      </c>
      <c r="B619" s="53" t="s">
        <v>221</v>
      </c>
      <c r="C619" s="54" t="s">
        <v>345</v>
      </c>
      <c r="D619" s="55">
        <v>25000</v>
      </c>
      <c r="E619" s="55"/>
      <c r="F619" s="55">
        <f t="shared" si="98"/>
        <v>25000</v>
      </c>
      <c r="G619" s="55">
        <v>0</v>
      </c>
      <c r="H619" s="55">
        <v>0</v>
      </c>
      <c r="I619" s="41" t="s">
        <v>312</v>
      </c>
    </row>
    <row r="620" spans="1:9" x14ac:dyDescent="0.2">
      <c r="A620" s="53" t="s">
        <v>213</v>
      </c>
      <c r="B620" s="53" t="s">
        <v>213</v>
      </c>
      <c r="C620" s="54" t="s">
        <v>78</v>
      </c>
      <c r="D620" s="55">
        <v>100000</v>
      </c>
      <c r="E620" s="55"/>
      <c r="F620" s="55">
        <f t="shared" si="98"/>
        <v>100000</v>
      </c>
      <c r="G620" s="55">
        <v>92800</v>
      </c>
      <c r="H620" s="55">
        <v>100000</v>
      </c>
      <c r="I620" s="41" t="s">
        <v>312</v>
      </c>
    </row>
    <row r="621" spans="1:9" x14ac:dyDescent="0.2">
      <c r="A621" s="53" t="s">
        <v>320</v>
      </c>
      <c r="B621" s="53" t="s">
        <v>320</v>
      </c>
      <c r="C621" s="54" t="s">
        <v>86</v>
      </c>
      <c r="D621" s="55">
        <v>10000</v>
      </c>
      <c r="E621" s="55"/>
      <c r="F621" s="55">
        <f t="shared" si="98"/>
        <v>10000</v>
      </c>
      <c r="G621" s="55">
        <v>2966</v>
      </c>
      <c r="H621" s="55">
        <v>10000</v>
      </c>
      <c r="I621" s="41" t="s">
        <v>312</v>
      </c>
    </row>
    <row r="622" spans="1:9" x14ac:dyDescent="0.2">
      <c r="A622" s="53" t="s">
        <v>495</v>
      </c>
      <c r="B622" s="53" t="s">
        <v>220</v>
      </c>
      <c r="C622" s="54" t="s">
        <v>644</v>
      </c>
      <c r="D622" s="55">
        <v>650000</v>
      </c>
      <c r="E622" s="55"/>
      <c r="F622" s="55">
        <f t="shared" si="98"/>
        <v>650000</v>
      </c>
      <c r="G622" s="55">
        <v>30000</v>
      </c>
      <c r="H622" s="55">
        <v>50000</v>
      </c>
      <c r="I622" s="41" t="s">
        <v>312</v>
      </c>
    </row>
    <row r="623" spans="1:9" x14ac:dyDescent="0.2">
      <c r="A623" s="53" t="s">
        <v>218</v>
      </c>
      <c r="B623" s="53" t="s">
        <v>218</v>
      </c>
      <c r="C623" s="54" t="s">
        <v>54</v>
      </c>
      <c r="D623" s="55">
        <v>50000</v>
      </c>
      <c r="E623" s="55"/>
      <c r="F623" s="55">
        <f t="shared" si="98"/>
        <v>50000</v>
      </c>
      <c r="G623" s="55">
        <v>60000</v>
      </c>
      <c r="H623" s="55">
        <v>80000</v>
      </c>
      <c r="I623" s="41" t="s">
        <v>312</v>
      </c>
    </row>
    <row r="624" spans="1:9" x14ac:dyDescent="0.2">
      <c r="A624" s="53" t="s">
        <v>218</v>
      </c>
      <c r="B624" s="53"/>
      <c r="C624" s="54" t="s">
        <v>201</v>
      </c>
      <c r="D624" s="55">
        <v>50000</v>
      </c>
      <c r="E624" s="55"/>
      <c r="F624" s="55">
        <f t="shared" si="98"/>
        <v>50000</v>
      </c>
      <c r="G624" s="55">
        <v>37795</v>
      </c>
      <c r="H624" s="55">
        <v>60000</v>
      </c>
      <c r="I624" s="41" t="s">
        <v>312</v>
      </c>
    </row>
    <row r="625" spans="1:9" x14ac:dyDescent="0.2">
      <c r="A625" s="53" t="s">
        <v>218</v>
      </c>
      <c r="B625" s="53"/>
      <c r="C625" s="54" t="s">
        <v>428</v>
      </c>
      <c r="D625" s="55">
        <v>75000</v>
      </c>
      <c r="E625" s="55"/>
      <c r="F625" s="55">
        <f t="shared" si="98"/>
        <v>75000</v>
      </c>
      <c r="G625" s="55">
        <v>39600</v>
      </c>
      <c r="H625" s="55">
        <v>45000</v>
      </c>
      <c r="I625" s="41" t="s">
        <v>312</v>
      </c>
    </row>
    <row r="626" spans="1:9" x14ac:dyDescent="0.2">
      <c r="A626" s="53" t="s">
        <v>218</v>
      </c>
      <c r="B626" s="53"/>
      <c r="C626" s="54" t="s">
        <v>279</v>
      </c>
      <c r="D626" s="55">
        <v>150000</v>
      </c>
      <c r="E626" s="55"/>
      <c r="F626" s="55">
        <f t="shared" si="98"/>
        <v>150000</v>
      </c>
      <c r="G626" s="55">
        <v>0</v>
      </c>
      <c r="H626" s="55">
        <v>0</v>
      </c>
      <c r="I626" s="41" t="s">
        <v>312</v>
      </c>
    </row>
    <row r="627" spans="1:9" x14ac:dyDescent="0.2">
      <c r="A627" s="53" t="s">
        <v>315</v>
      </c>
      <c r="B627" s="53" t="s">
        <v>315</v>
      </c>
      <c r="C627" s="54" t="s">
        <v>89</v>
      </c>
      <c r="D627" s="55">
        <v>354000</v>
      </c>
      <c r="E627" s="55"/>
      <c r="F627" s="55">
        <f t="shared" si="98"/>
        <v>354000</v>
      </c>
      <c r="G627" s="55">
        <v>134862</v>
      </c>
      <c r="H627" s="55">
        <v>107000</v>
      </c>
      <c r="I627" s="41" t="s">
        <v>312</v>
      </c>
    </row>
    <row r="628" spans="1:9" x14ac:dyDescent="0.2">
      <c r="A628" s="53" t="s">
        <v>456</v>
      </c>
      <c r="B628" s="53" t="s">
        <v>331</v>
      </c>
      <c r="C628" s="54" t="s">
        <v>296</v>
      </c>
      <c r="D628" s="55">
        <v>100000</v>
      </c>
      <c r="E628" s="55"/>
      <c r="F628" s="55">
        <f t="shared" si="98"/>
        <v>100000</v>
      </c>
      <c r="G628" s="55">
        <v>47900</v>
      </c>
      <c r="H628" s="55">
        <v>0</v>
      </c>
      <c r="I628" s="41" t="s">
        <v>312</v>
      </c>
    </row>
    <row r="629" spans="1:9" x14ac:dyDescent="0.2">
      <c r="A629" s="53" t="s">
        <v>457</v>
      </c>
      <c r="B629" s="53" t="s">
        <v>317</v>
      </c>
      <c r="C629" s="54" t="s">
        <v>430</v>
      </c>
      <c r="D629" s="55">
        <v>27000</v>
      </c>
      <c r="E629" s="55"/>
      <c r="F629" s="55">
        <f t="shared" si="98"/>
        <v>27000</v>
      </c>
      <c r="G629" s="55">
        <v>0</v>
      </c>
      <c r="H629" s="55">
        <v>0</v>
      </c>
      <c r="I629" s="41" t="s">
        <v>312</v>
      </c>
    </row>
    <row r="630" spans="1:9" s="47" customFormat="1" x14ac:dyDescent="0.2">
      <c r="A630" s="66"/>
      <c r="B630" s="66"/>
      <c r="C630" s="67" t="s">
        <v>53</v>
      </c>
      <c r="D630" s="68">
        <f>SUM(D617:D629)</f>
        <v>1791000</v>
      </c>
      <c r="E630" s="68">
        <f>SUM(E617:E627)</f>
        <v>0</v>
      </c>
      <c r="F630" s="68">
        <f>SUM(F617:F629)</f>
        <v>1791000</v>
      </c>
      <c r="G630" s="68">
        <f t="shared" ref="G630:H630" si="99">SUM(G617:G629)</f>
        <v>661136</v>
      </c>
      <c r="H630" s="68">
        <f t="shared" si="99"/>
        <v>502000</v>
      </c>
      <c r="I630" s="69"/>
    </row>
    <row r="631" spans="1:9" s="47" customFormat="1" x14ac:dyDescent="0.2">
      <c r="A631" s="52"/>
      <c r="B631" s="52"/>
      <c r="D631" s="69"/>
      <c r="E631" s="69"/>
      <c r="F631" s="69"/>
      <c r="G631" s="69"/>
      <c r="H631" s="69"/>
      <c r="I631" s="69"/>
    </row>
    <row r="632" spans="1:9" s="47" customFormat="1" x14ac:dyDescent="0.2">
      <c r="A632" s="52"/>
      <c r="B632" s="52"/>
      <c r="D632" s="69"/>
      <c r="E632" s="69"/>
      <c r="F632" s="69"/>
      <c r="G632" s="69"/>
      <c r="H632" s="69"/>
      <c r="I632" s="69"/>
    </row>
    <row r="633" spans="1:9" s="43" customFormat="1" x14ac:dyDescent="0.2">
      <c r="A633" s="48" t="s">
        <v>393</v>
      </c>
      <c r="B633" s="48"/>
      <c r="D633" s="51"/>
      <c r="E633" s="51"/>
      <c r="F633" s="51"/>
      <c r="G633" s="51"/>
      <c r="H633" s="51"/>
      <c r="I633" s="51"/>
    </row>
    <row r="634" spans="1:9" s="43" customFormat="1" x14ac:dyDescent="0.2">
      <c r="A634" s="48" t="s">
        <v>226</v>
      </c>
      <c r="B634" s="48"/>
      <c r="D634" s="51"/>
      <c r="E634" s="51"/>
      <c r="F634" s="51"/>
      <c r="G634" s="51"/>
      <c r="H634" s="51"/>
      <c r="I634" s="51"/>
    </row>
    <row r="635" spans="1:9" s="47" customFormat="1" x14ac:dyDescent="0.2">
      <c r="A635" s="52" t="s">
        <v>52</v>
      </c>
      <c r="B635" s="52"/>
      <c r="D635" s="69"/>
      <c r="E635" s="69"/>
      <c r="F635" s="69"/>
      <c r="G635" s="69"/>
      <c r="H635" s="69"/>
      <c r="I635" s="69"/>
    </row>
    <row r="636" spans="1:9" x14ac:dyDescent="0.2">
      <c r="A636" s="53" t="s">
        <v>364</v>
      </c>
      <c r="B636" s="53" t="s">
        <v>323</v>
      </c>
      <c r="C636" s="54" t="s">
        <v>138</v>
      </c>
      <c r="D636" s="55">
        <v>9000000</v>
      </c>
      <c r="E636" s="55"/>
      <c r="F636" s="55">
        <f>SUM(D636:E636)</f>
        <v>9000000</v>
      </c>
      <c r="G636" s="55">
        <v>9000000</v>
      </c>
      <c r="H636" s="55">
        <v>11000000</v>
      </c>
      <c r="I636" s="41" t="s">
        <v>312</v>
      </c>
    </row>
    <row r="637" spans="1:9" x14ac:dyDescent="0.2">
      <c r="A637" s="53" t="s">
        <v>323</v>
      </c>
      <c r="B637" s="53"/>
      <c r="C637" s="54" t="s">
        <v>511</v>
      </c>
      <c r="D637" s="55">
        <v>0</v>
      </c>
      <c r="E637" s="55">
        <v>1349000</v>
      </c>
      <c r="F637" s="55">
        <f>SUM(D637:E637)</f>
        <v>1349000</v>
      </c>
      <c r="G637" s="55">
        <v>1349000</v>
      </c>
      <c r="H637" s="55">
        <v>0</v>
      </c>
      <c r="I637" s="41" t="s">
        <v>312</v>
      </c>
    </row>
    <row r="638" spans="1:9" s="47" customFormat="1" x14ac:dyDescent="0.2">
      <c r="A638" s="66"/>
      <c r="B638" s="66"/>
      <c r="C638" s="67" t="s">
        <v>53</v>
      </c>
      <c r="D638" s="68">
        <f t="shared" ref="D638" si="100">SUM(D636:D637)</f>
        <v>9000000</v>
      </c>
      <c r="E638" s="68">
        <f t="shared" ref="E638:H638" si="101">SUM(E636:E637)</f>
        <v>1349000</v>
      </c>
      <c r="F638" s="68">
        <f t="shared" si="101"/>
        <v>10349000</v>
      </c>
      <c r="G638" s="68">
        <f t="shared" si="101"/>
        <v>10349000</v>
      </c>
      <c r="H638" s="68">
        <f t="shared" si="101"/>
        <v>11000000</v>
      </c>
      <c r="I638" s="69"/>
    </row>
    <row r="639" spans="1:9" s="47" customFormat="1" x14ac:dyDescent="0.2">
      <c r="A639" s="52"/>
      <c r="B639" s="52"/>
      <c r="D639" s="69"/>
      <c r="E639" s="69"/>
      <c r="F639" s="69"/>
      <c r="G639" s="69"/>
      <c r="H639" s="69"/>
      <c r="I639" s="69"/>
    </row>
    <row r="640" spans="1:9" s="47" customFormat="1" x14ac:dyDescent="0.2">
      <c r="A640" s="52"/>
      <c r="B640" s="52"/>
      <c r="D640" s="69"/>
      <c r="E640" s="69"/>
      <c r="F640" s="69"/>
      <c r="G640" s="69"/>
      <c r="H640" s="69"/>
      <c r="I640" s="69"/>
    </row>
    <row r="641" spans="1:244" s="43" customFormat="1" ht="30.75" customHeight="1" x14ac:dyDescent="0.2">
      <c r="A641" s="48"/>
      <c r="B641" s="48"/>
      <c r="D641" s="49" t="s">
        <v>554</v>
      </c>
      <c r="E641" s="49" t="s">
        <v>555</v>
      </c>
      <c r="F641" s="49" t="s">
        <v>556</v>
      </c>
      <c r="G641" s="49" t="s">
        <v>649</v>
      </c>
      <c r="H641" s="49" t="s">
        <v>650</v>
      </c>
      <c r="I641" s="50"/>
    </row>
    <row r="642" spans="1:244" s="43" customFormat="1" x14ac:dyDescent="0.2">
      <c r="A642" s="48" t="s">
        <v>234</v>
      </c>
      <c r="B642" s="48"/>
      <c r="D642" s="51"/>
      <c r="E642" s="51"/>
      <c r="F642" s="51"/>
      <c r="G642" s="51"/>
      <c r="H642" s="51"/>
      <c r="I642" s="51"/>
    </row>
    <row r="643" spans="1:244" s="43" customFormat="1" x14ac:dyDescent="0.2">
      <c r="A643" s="48" t="s">
        <v>226</v>
      </c>
      <c r="B643" s="48"/>
      <c r="D643" s="51"/>
      <c r="E643" s="51"/>
      <c r="F643" s="51"/>
      <c r="G643" s="51"/>
      <c r="H643" s="51"/>
      <c r="I643" s="51"/>
    </row>
    <row r="644" spans="1:244" s="47" customFormat="1" x14ac:dyDescent="0.2">
      <c r="A644" s="52" t="s">
        <v>50</v>
      </c>
      <c r="B644" s="52"/>
      <c r="D644" s="69"/>
      <c r="E644" s="69"/>
      <c r="F644" s="69"/>
      <c r="G644" s="69"/>
      <c r="H644" s="69"/>
      <c r="I644" s="69"/>
    </row>
    <row r="645" spans="1:244" x14ac:dyDescent="0.2">
      <c r="A645" s="53" t="s">
        <v>322</v>
      </c>
      <c r="B645" s="53" t="s">
        <v>322</v>
      </c>
      <c r="C645" s="54" t="s">
        <v>394</v>
      </c>
      <c r="D645" s="55">
        <v>0</v>
      </c>
      <c r="E645" s="55">
        <v>0</v>
      </c>
      <c r="F645" s="55">
        <f>SUM(D645:E645)</f>
        <v>0</v>
      </c>
      <c r="G645" s="55">
        <v>0</v>
      </c>
      <c r="H645" s="55"/>
      <c r="I645" s="41" t="s">
        <v>312</v>
      </c>
    </row>
    <row r="646" spans="1:244" s="47" customFormat="1" x14ac:dyDescent="0.2">
      <c r="A646" s="66"/>
      <c r="B646" s="66"/>
      <c r="C646" s="67" t="s">
        <v>51</v>
      </c>
      <c r="D646" s="68">
        <f t="shared" ref="D646" si="102">SUM(D645:D645)</f>
        <v>0</v>
      </c>
      <c r="E646" s="68">
        <f t="shared" ref="E646:H646" si="103">SUM(E645:E645)</f>
        <v>0</v>
      </c>
      <c r="F646" s="68">
        <f t="shared" si="103"/>
        <v>0</v>
      </c>
      <c r="G646" s="68">
        <f t="shared" si="103"/>
        <v>0</v>
      </c>
      <c r="H646" s="68">
        <f t="shared" si="103"/>
        <v>0</v>
      </c>
      <c r="I646" s="69"/>
    </row>
    <row r="647" spans="1:244" s="47" customFormat="1" x14ac:dyDescent="0.2">
      <c r="A647" s="52"/>
      <c r="B647" s="52"/>
      <c r="D647" s="69"/>
      <c r="E647" s="69"/>
      <c r="F647" s="69"/>
      <c r="G647" s="69"/>
      <c r="H647" s="69"/>
      <c r="I647" s="69"/>
    </row>
    <row r="648" spans="1:244" s="47" customFormat="1" x14ac:dyDescent="0.2">
      <c r="A648" s="52"/>
      <c r="B648" s="52"/>
      <c r="D648" s="69"/>
      <c r="E648" s="69"/>
      <c r="F648" s="69"/>
      <c r="G648" s="69"/>
      <c r="H648" s="69"/>
      <c r="I648" s="69"/>
    </row>
    <row r="649" spans="1:244" s="47" customFormat="1" x14ac:dyDescent="0.2">
      <c r="A649" s="52"/>
      <c r="B649" s="52"/>
      <c r="D649" s="69"/>
      <c r="E649" s="69"/>
      <c r="F649" s="69"/>
      <c r="G649" s="69"/>
      <c r="H649" s="69"/>
      <c r="I649" s="69"/>
    </row>
    <row r="650" spans="1:244" s="47" customFormat="1" x14ac:dyDescent="0.2">
      <c r="A650" s="52"/>
      <c r="B650" s="52"/>
      <c r="D650" s="69"/>
      <c r="E650" s="69"/>
      <c r="F650" s="69"/>
      <c r="G650" s="69"/>
      <c r="H650" s="69"/>
      <c r="I650" s="69"/>
    </row>
    <row r="651" spans="1:244" s="47" customFormat="1" x14ac:dyDescent="0.2">
      <c r="A651" s="52"/>
      <c r="B651" s="52"/>
      <c r="D651" s="69"/>
      <c r="E651" s="69"/>
      <c r="F651" s="69"/>
      <c r="G651" s="69"/>
      <c r="H651" s="69"/>
      <c r="I651" s="69"/>
    </row>
    <row r="652" spans="1:244" s="47" customFormat="1" x14ac:dyDescent="0.2">
      <c r="A652" s="52"/>
      <c r="B652" s="52"/>
      <c r="D652" s="69"/>
      <c r="E652" s="69"/>
      <c r="F652" s="69"/>
      <c r="G652" s="69"/>
      <c r="H652" s="69"/>
      <c r="I652" s="69"/>
    </row>
    <row r="653" spans="1:244" s="47" customFormat="1" x14ac:dyDescent="0.2">
      <c r="A653" s="52"/>
      <c r="B653" s="52"/>
      <c r="D653" s="69"/>
      <c r="E653" s="69"/>
      <c r="F653" s="69"/>
      <c r="G653" s="69"/>
      <c r="H653" s="69"/>
      <c r="I653" s="69"/>
    </row>
    <row r="654" spans="1:244" s="47" customFormat="1" x14ac:dyDescent="0.2">
      <c r="A654" s="52"/>
      <c r="B654" s="52"/>
      <c r="D654" s="69"/>
      <c r="E654" s="69"/>
      <c r="F654" s="69"/>
      <c r="G654" s="69"/>
      <c r="H654" s="69"/>
      <c r="I654" s="69"/>
    </row>
    <row r="655" spans="1:244" s="47" customFormat="1" ht="13.5" customHeight="1" x14ac:dyDescent="0.2">
      <c r="A655" s="61" t="s">
        <v>235</v>
      </c>
      <c r="B655" s="61"/>
      <c r="D655" s="69"/>
      <c r="E655" s="69"/>
      <c r="F655" s="69"/>
      <c r="G655" s="69"/>
      <c r="H655" s="69"/>
      <c r="I655" s="69"/>
    </row>
    <row r="656" spans="1:244" ht="12.4" customHeight="1" x14ac:dyDescent="0.2">
      <c r="A656" s="48" t="s">
        <v>226</v>
      </c>
      <c r="B656" s="48"/>
      <c r="C656" s="48"/>
      <c r="D656" s="48"/>
      <c r="E656" s="48"/>
      <c r="F656" s="48"/>
      <c r="G656" s="48"/>
      <c r="H656" s="48"/>
      <c r="I656" s="48"/>
      <c r="J656" s="48"/>
      <c r="K656" s="48"/>
      <c r="L656" s="48"/>
      <c r="M656" s="48"/>
      <c r="N656" s="48"/>
      <c r="O656" s="48"/>
      <c r="P656" s="48"/>
      <c r="Q656" s="48"/>
      <c r="R656" s="48"/>
      <c r="S656" s="48"/>
      <c r="T656" s="48"/>
      <c r="U656" s="48"/>
      <c r="V656" s="48"/>
      <c r="W656" s="48"/>
      <c r="X656" s="48"/>
      <c r="Y656" s="48"/>
      <c r="Z656" s="48"/>
      <c r="AA656" s="48"/>
      <c r="AB656" s="48"/>
      <c r="AC656" s="48"/>
      <c r="AD656" s="48"/>
      <c r="AE656" s="48"/>
      <c r="AF656" s="48"/>
      <c r="AG656" s="48"/>
      <c r="AH656" s="48"/>
      <c r="AI656" s="48"/>
      <c r="AJ656" s="48"/>
      <c r="AK656" s="48"/>
      <c r="AL656" s="48"/>
      <c r="AM656" s="48"/>
      <c r="AN656" s="48"/>
      <c r="AO656" s="48"/>
      <c r="AP656" s="48"/>
      <c r="AQ656" s="48"/>
      <c r="AR656" s="48"/>
      <c r="AS656" s="48"/>
      <c r="AT656" s="48"/>
      <c r="AU656" s="48"/>
      <c r="AV656" s="48"/>
      <c r="AW656" s="48"/>
      <c r="AX656" s="48"/>
      <c r="AY656" s="48"/>
      <c r="AZ656" s="48"/>
      <c r="BA656" s="48"/>
      <c r="BB656" s="48"/>
      <c r="BC656" s="48"/>
      <c r="BD656" s="48"/>
      <c r="BE656" s="48"/>
      <c r="BF656" s="48"/>
      <c r="BG656" s="48"/>
      <c r="BH656" s="48"/>
      <c r="BI656" s="48"/>
      <c r="BJ656" s="48"/>
      <c r="BK656" s="48"/>
      <c r="BL656" s="48"/>
      <c r="BM656" s="48"/>
      <c r="BN656" s="48"/>
      <c r="BO656" s="48"/>
      <c r="BP656" s="48"/>
      <c r="BQ656" s="48"/>
      <c r="BR656" s="48"/>
      <c r="BS656" s="48"/>
      <c r="BT656" s="48"/>
      <c r="BU656" s="48"/>
      <c r="BV656" s="48"/>
      <c r="BW656" s="48"/>
      <c r="BX656" s="48"/>
      <c r="BY656" s="48"/>
      <c r="BZ656" s="48"/>
      <c r="CA656" s="48"/>
      <c r="CB656" s="48"/>
      <c r="CC656" s="48"/>
      <c r="CD656" s="48"/>
      <c r="CE656" s="48"/>
      <c r="CF656" s="48"/>
      <c r="CG656" s="48"/>
      <c r="CH656" s="48"/>
      <c r="CI656" s="48"/>
      <c r="CJ656" s="48"/>
      <c r="CK656" s="48"/>
      <c r="CL656" s="48"/>
      <c r="CM656" s="48"/>
      <c r="CN656" s="48"/>
      <c r="CO656" s="48"/>
      <c r="CP656" s="48"/>
      <c r="CQ656" s="48"/>
      <c r="CR656" s="48"/>
      <c r="CS656" s="48"/>
      <c r="CT656" s="48"/>
      <c r="CU656" s="48"/>
      <c r="CV656" s="48"/>
      <c r="CW656" s="48"/>
      <c r="CX656" s="48"/>
      <c r="CY656" s="48"/>
      <c r="CZ656" s="48"/>
      <c r="DA656" s="48"/>
      <c r="DB656" s="48"/>
      <c r="DC656" s="48"/>
      <c r="DD656" s="48"/>
      <c r="DE656" s="48"/>
      <c r="DF656" s="48"/>
      <c r="DG656" s="48"/>
      <c r="DH656" s="48"/>
      <c r="DI656" s="48"/>
      <c r="DJ656" s="48"/>
      <c r="DK656" s="48"/>
      <c r="DL656" s="48"/>
      <c r="DM656" s="48"/>
      <c r="DN656" s="48"/>
      <c r="DO656" s="48"/>
      <c r="DP656" s="48"/>
      <c r="DQ656" s="48"/>
      <c r="DR656" s="48"/>
      <c r="DS656" s="48"/>
      <c r="DT656" s="48"/>
      <c r="DU656" s="48"/>
      <c r="DV656" s="48"/>
      <c r="DW656" s="48"/>
      <c r="DX656" s="48"/>
      <c r="DY656" s="48"/>
      <c r="DZ656" s="48"/>
      <c r="EA656" s="48"/>
      <c r="EB656" s="48"/>
      <c r="EC656" s="48"/>
      <c r="ED656" s="48"/>
      <c r="EE656" s="48"/>
      <c r="EF656" s="48"/>
      <c r="EG656" s="48"/>
      <c r="EH656" s="48"/>
      <c r="EI656" s="48"/>
      <c r="EJ656" s="48"/>
      <c r="EK656" s="48"/>
      <c r="EL656" s="48"/>
      <c r="EM656" s="48"/>
      <c r="EN656" s="48"/>
      <c r="EO656" s="48"/>
      <c r="EP656" s="48"/>
      <c r="EQ656" s="48"/>
      <c r="ER656" s="48"/>
      <c r="ES656" s="48"/>
      <c r="ET656" s="48"/>
      <c r="EU656" s="48"/>
      <c r="EV656" s="48"/>
      <c r="EW656" s="48"/>
      <c r="EX656" s="48"/>
      <c r="EY656" s="48"/>
      <c r="EZ656" s="48"/>
      <c r="FA656" s="48"/>
      <c r="FB656" s="48"/>
      <c r="FC656" s="48"/>
      <c r="FD656" s="48"/>
      <c r="FE656" s="48"/>
      <c r="FF656" s="48"/>
      <c r="FG656" s="48"/>
      <c r="FH656" s="48"/>
      <c r="FI656" s="48"/>
      <c r="FJ656" s="48"/>
      <c r="FK656" s="48"/>
      <c r="FL656" s="48"/>
      <c r="FM656" s="48"/>
      <c r="FN656" s="48"/>
      <c r="FO656" s="48"/>
      <c r="FP656" s="48"/>
      <c r="FQ656" s="48"/>
      <c r="FR656" s="48"/>
      <c r="FS656" s="48"/>
      <c r="FT656" s="48"/>
      <c r="FU656" s="48"/>
      <c r="FV656" s="48"/>
      <c r="FW656" s="48"/>
      <c r="FX656" s="48"/>
      <c r="FY656" s="48"/>
      <c r="FZ656" s="48"/>
      <c r="GA656" s="48"/>
      <c r="GB656" s="48"/>
      <c r="GC656" s="48"/>
      <c r="GD656" s="48"/>
      <c r="GE656" s="48"/>
      <c r="GF656" s="48"/>
      <c r="GG656" s="48"/>
      <c r="GH656" s="48"/>
      <c r="GI656" s="48"/>
      <c r="GJ656" s="48"/>
      <c r="GK656" s="48"/>
      <c r="GL656" s="48"/>
      <c r="GM656" s="48"/>
      <c r="GN656" s="48"/>
      <c r="GO656" s="48"/>
      <c r="GP656" s="48"/>
      <c r="GQ656" s="48"/>
      <c r="GR656" s="48"/>
      <c r="GS656" s="48"/>
      <c r="GT656" s="48"/>
      <c r="GU656" s="48"/>
      <c r="GV656" s="48"/>
      <c r="GW656" s="48"/>
      <c r="GX656" s="48"/>
      <c r="GY656" s="48"/>
      <c r="GZ656" s="48"/>
      <c r="HA656" s="48"/>
      <c r="HB656" s="48"/>
      <c r="HC656" s="48"/>
      <c r="HD656" s="48"/>
      <c r="HE656" s="48"/>
      <c r="HF656" s="48"/>
      <c r="HG656" s="48"/>
      <c r="HH656" s="48"/>
      <c r="HI656" s="48"/>
      <c r="HJ656" s="48"/>
      <c r="HK656" s="48"/>
      <c r="HL656" s="48"/>
      <c r="HM656" s="48"/>
      <c r="HN656" s="48"/>
      <c r="HO656" s="48"/>
      <c r="HP656" s="48"/>
      <c r="HQ656" s="48"/>
      <c r="HR656" s="48"/>
      <c r="HS656" s="48"/>
      <c r="HT656" s="48"/>
      <c r="HU656" s="48"/>
      <c r="HV656" s="48"/>
      <c r="HW656" s="48"/>
      <c r="HX656" s="48"/>
      <c r="HY656" s="48"/>
      <c r="HZ656" s="48"/>
      <c r="IA656" s="48"/>
      <c r="IB656" s="48"/>
      <c r="IC656" s="48"/>
      <c r="ID656" s="48"/>
      <c r="IE656" s="48"/>
      <c r="IF656" s="48"/>
      <c r="IG656" s="48"/>
      <c r="IH656" s="48"/>
      <c r="II656" s="48"/>
      <c r="IJ656" s="48"/>
    </row>
    <row r="657" spans="1:9" s="47" customFormat="1" x14ac:dyDescent="0.2">
      <c r="A657" s="52" t="s">
        <v>52</v>
      </c>
      <c r="B657" s="52"/>
      <c r="D657" s="69"/>
      <c r="E657" s="69"/>
      <c r="F657" s="69"/>
      <c r="G657" s="69"/>
      <c r="H657" s="69"/>
      <c r="I657" s="69"/>
    </row>
    <row r="658" spans="1:9" x14ac:dyDescent="0.2">
      <c r="A658" s="53" t="s">
        <v>217</v>
      </c>
      <c r="B658" s="53" t="s">
        <v>217</v>
      </c>
      <c r="C658" s="70" t="s">
        <v>204</v>
      </c>
      <c r="D658" s="55">
        <v>0</v>
      </c>
      <c r="E658" s="55"/>
      <c r="F658" s="55">
        <f t="shared" ref="F658:F660" si="104">SUM(D658:E658)</f>
        <v>0</v>
      </c>
      <c r="G658" s="55">
        <v>25594</v>
      </c>
      <c r="H658" s="55">
        <v>250000</v>
      </c>
      <c r="I658" s="41" t="s">
        <v>311</v>
      </c>
    </row>
    <row r="659" spans="1:9" x14ac:dyDescent="0.2">
      <c r="A659" s="53" t="s">
        <v>217</v>
      </c>
      <c r="B659" s="53"/>
      <c r="C659" s="70" t="s">
        <v>58</v>
      </c>
      <c r="D659" s="55">
        <v>0</v>
      </c>
      <c r="E659" s="55"/>
      <c r="F659" s="55">
        <f t="shared" si="104"/>
        <v>0</v>
      </c>
      <c r="G659" s="55">
        <v>37357</v>
      </c>
      <c r="H659" s="55">
        <v>300000</v>
      </c>
      <c r="I659" s="41" t="s">
        <v>311</v>
      </c>
    </row>
    <row r="660" spans="1:9" x14ac:dyDescent="0.2">
      <c r="A660" s="53" t="s">
        <v>217</v>
      </c>
      <c r="B660" s="53"/>
      <c r="C660" s="54" t="s">
        <v>119</v>
      </c>
      <c r="D660" s="55">
        <v>0</v>
      </c>
      <c r="E660" s="55"/>
      <c r="F660" s="55">
        <f t="shared" si="104"/>
        <v>0</v>
      </c>
      <c r="G660" s="55">
        <v>3912</v>
      </c>
      <c r="H660" s="55">
        <v>50000</v>
      </c>
      <c r="I660" s="41" t="s">
        <v>311</v>
      </c>
    </row>
    <row r="661" spans="1:9" x14ac:dyDescent="0.2">
      <c r="A661" s="53" t="s">
        <v>221</v>
      </c>
      <c r="B661" s="53" t="s">
        <v>221</v>
      </c>
      <c r="C661" s="54" t="s">
        <v>508</v>
      </c>
      <c r="D661" s="55">
        <v>120000</v>
      </c>
      <c r="E661" s="55"/>
      <c r="F661" s="55">
        <f t="shared" ref="F661:F665" si="105">SUM(D661:E661)</f>
        <v>120000</v>
      </c>
      <c r="G661" s="55">
        <v>130540</v>
      </c>
      <c r="H661" s="55">
        <v>150000</v>
      </c>
      <c r="I661" s="41" t="s">
        <v>311</v>
      </c>
    </row>
    <row r="662" spans="1:9" x14ac:dyDescent="0.2">
      <c r="A662" s="53" t="s">
        <v>220</v>
      </c>
      <c r="B662" s="53" t="s">
        <v>220</v>
      </c>
      <c r="C662" s="54" t="s">
        <v>120</v>
      </c>
      <c r="D662" s="55">
        <v>100000</v>
      </c>
      <c r="E662" s="55"/>
      <c r="F662" s="55">
        <f t="shared" si="105"/>
        <v>100000</v>
      </c>
      <c r="G662" s="55">
        <v>12500</v>
      </c>
      <c r="H662" s="55">
        <v>0</v>
      </c>
      <c r="I662" s="41" t="s">
        <v>311</v>
      </c>
    </row>
    <row r="663" spans="1:9" x14ac:dyDescent="0.2">
      <c r="A663" s="53" t="s">
        <v>218</v>
      </c>
      <c r="B663" s="53" t="s">
        <v>218</v>
      </c>
      <c r="C663" s="54" t="s">
        <v>192</v>
      </c>
      <c r="D663" s="55">
        <v>20000</v>
      </c>
      <c r="E663" s="55"/>
      <c r="F663" s="55">
        <f t="shared" si="105"/>
        <v>20000</v>
      </c>
      <c r="G663" s="55">
        <v>19000</v>
      </c>
      <c r="H663" s="55">
        <v>20000</v>
      </c>
      <c r="I663" s="41" t="s">
        <v>311</v>
      </c>
    </row>
    <row r="664" spans="1:9" x14ac:dyDescent="0.2">
      <c r="A664" s="53" t="s">
        <v>218</v>
      </c>
      <c r="B664" s="53"/>
      <c r="C664" s="54" t="s">
        <v>279</v>
      </c>
      <c r="D664" s="55">
        <v>30000</v>
      </c>
      <c r="E664" s="55"/>
      <c r="F664" s="55">
        <f t="shared" si="105"/>
        <v>30000</v>
      </c>
      <c r="G664" s="55">
        <v>17047</v>
      </c>
      <c r="H664" s="55">
        <v>30000</v>
      </c>
      <c r="I664" s="41" t="s">
        <v>311</v>
      </c>
    </row>
    <row r="665" spans="1:9" x14ac:dyDescent="0.2">
      <c r="A665" s="53" t="s">
        <v>315</v>
      </c>
      <c r="B665" s="53" t="s">
        <v>315</v>
      </c>
      <c r="C665" s="54" t="s">
        <v>89</v>
      </c>
      <c r="D665" s="55">
        <v>73000</v>
      </c>
      <c r="E665" s="55"/>
      <c r="F665" s="55">
        <f t="shared" si="105"/>
        <v>73000</v>
      </c>
      <c r="G665" s="55">
        <v>57901</v>
      </c>
      <c r="H665" s="55">
        <v>216000</v>
      </c>
      <c r="I665" s="41" t="s">
        <v>311</v>
      </c>
    </row>
    <row r="666" spans="1:9" s="47" customFormat="1" x14ac:dyDescent="0.2">
      <c r="A666" s="66"/>
      <c r="B666" s="66"/>
      <c r="C666" s="67" t="s">
        <v>53</v>
      </c>
      <c r="D666" s="68">
        <f>SUM(D658:D665)</f>
        <v>343000</v>
      </c>
      <c r="E666" s="68">
        <f t="shared" ref="E666:H666" si="106">SUM(E658:E665)</f>
        <v>0</v>
      </c>
      <c r="F666" s="68">
        <f t="shared" si="106"/>
        <v>343000</v>
      </c>
      <c r="G666" s="68">
        <f t="shared" si="106"/>
        <v>303851</v>
      </c>
      <c r="H666" s="68">
        <f t="shared" si="106"/>
        <v>1016000</v>
      </c>
      <c r="I666" s="69"/>
    </row>
    <row r="667" spans="1:9" s="47" customFormat="1" x14ac:dyDescent="0.2">
      <c r="A667" s="52"/>
      <c r="B667" s="52"/>
      <c r="D667" s="69"/>
      <c r="E667" s="69"/>
      <c r="F667" s="69"/>
      <c r="G667" s="69"/>
      <c r="H667" s="69"/>
      <c r="I667" s="69"/>
    </row>
    <row r="668" spans="1:9" s="47" customFormat="1" x14ac:dyDescent="0.2">
      <c r="A668" s="52"/>
      <c r="B668" s="52"/>
      <c r="D668" s="69"/>
      <c r="E668" s="69"/>
      <c r="F668" s="69"/>
      <c r="G668" s="69"/>
      <c r="H668" s="69"/>
      <c r="I668" s="69"/>
    </row>
    <row r="669" spans="1:9" s="47" customFormat="1" x14ac:dyDescent="0.2">
      <c r="A669" s="52"/>
      <c r="B669" s="52"/>
      <c r="D669" s="69"/>
      <c r="E669" s="69"/>
      <c r="F669" s="69"/>
      <c r="G669" s="69"/>
      <c r="H669" s="69"/>
      <c r="I669" s="69"/>
    </row>
    <row r="670" spans="1:9" s="43" customFormat="1" x14ac:dyDescent="0.2">
      <c r="A670" s="48" t="s">
        <v>236</v>
      </c>
      <c r="B670" s="48"/>
      <c r="C670" s="43" t="s">
        <v>291</v>
      </c>
      <c r="D670" s="51" t="s">
        <v>403</v>
      </c>
      <c r="E670" s="51" t="s">
        <v>403</v>
      </c>
      <c r="F670" s="51" t="s">
        <v>403</v>
      </c>
      <c r="G670" s="51"/>
      <c r="H670" s="51"/>
      <c r="I670" s="51"/>
    </row>
    <row r="671" spans="1:9" x14ac:dyDescent="0.2">
      <c r="A671" s="52" t="s">
        <v>52</v>
      </c>
      <c r="B671" s="52"/>
    </row>
    <row r="672" spans="1:9" x14ac:dyDescent="0.2">
      <c r="A672" s="53" t="s">
        <v>331</v>
      </c>
      <c r="B672" s="53" t="s">
        <v>331</v>
      </c>
      <c r="C672" s="54" t="s">
        <v>253</v>
      </c>
      <c r="D672" s="55">
        <v>100000</v>
      </c>
      <c r="E672" s="55"/>
      <c r="F672" s="55">
        <f>SUM(D672:E672)</f>
        <v>100000</v>
      </c>
      <c r="G672" s="55">
        <v>0</v>
      </c>
      <c r="H672" s="55">
        <v>0</v>
      </c>
      <c r="I672" s="85" t="s">
        <v>312</v>
      </c>
    </row>
    <row r="673" spans="1:9" x14ac:dyDescent="0.2">
      <c r="A673" s="53" t="s">
        <v>317</v>
      </c>
      <c r="B673" s="53" t="s">
        <v>317</v>
      </c>
      <c r="C673" s="54" t="s">
        <v>132</v>
      </c>
      <c r="D673" s="55">
        <v>27000</v>
      </c>
      <c r="E673" s="55"/>
      <c r="F673" s="55">
        <f t="shared" ref="F673:F692" si="107">SUM(D673:E673)</f>
        <v>27000</v>
      </c>
      <c r="G673" s="55">
        <v>0</v>
      </c>
      <c r="H673" s="55">
        <v>0</v>
      </c>
      <c r="I673" s="85" t="s">
        <v>312</v>
      </c>
    </row>
    <row r="674" spans="1:9" x14ac:dyDescent="0.2">
      <c r="A674" s="53" t="s">
        <v>211</v>
      </c>
      <c r="B674" s="53" t="s">
        <v>211</v>
      </c>
      <c r="C674" s="54" t="s">
        <v>76</v>
      </c>
      <c r="D674" s="55">
        <v>6553000</v>
      </c>
      <c r="E674" s="55"/>
      <c r="F674" s="55">
        <f t="shared" si="107"/>
        <v>6553000</v>
      </c>
      <c r="G674" s="55">
        <v>6552341</v>
      </c>
      <c r="H674" s="55">
        <v>3945000</v>
      </c>
      <c r="I674" s="86" t="s">
        <v>312</v>
      </c>
    </row>
    <row r="675" spans="1:9" x14ac:dyDescent="0.2">
      <c r="A675" s="53" t="s">
        <v>211</v>
      </c>
      <c r="B675" s="53"/>
      <c r="C675" s="54" t="s">
        <v>133</v>
      </c>
      <c r="D675" s="55">
        <v>202000</v>
      </c>
      <c r="E675" s="55"/>
      <c r="F675" s="55">
        <f t="shared" si="107"/>
        <v>202000</v>
      </c>
      <c r="G675" s="55">
        <v>201273</v>
      </c>
      <c r="H675" s="55">
        <v>117000</v>
      </c>
      <c r="I675" s="86" t="s">
        <v>312</v>
      </c>
    </row>
    <row r="676" spans="1:9" x14ac:dyDescent="0.2">
      <c r="A676" s="53" t="s">
        <v>211</v>
      </c>
      <c r="B676" s="53"/>
      <c r="C676" s="54" t="s">
        <v>202</v>
      </c>
      <c r="D676" s="55">
        <v>388000</v>
      </c>
      <c r="E676" s="55"/>
      <c r="F676" s="55">
        <f t="shared" si="107"/>
        <v>388000</v>
      </c>
      <c r="G676" s="55">
        <v>387784</v>
      </c>
      <c r="H676" s="55">
        <v>211000</v>
      </c>
      <c r="I676" s="86" t="s">
        <v>312</v>
      </c>
    </row>
    <row r="677" spans="1:9" x14ac:dyDescent="0.2">
      <c r="A677" s="53" t="s">
        <v>509</v>
      </c>
      <c r="B677" s="53" t="s">
        <v>509</v>
      </c>
      <c r="C677" s="54" t="s">
        <v>510</v>
      </c>
      <c r="D677" s="55">
        <v>0</v>
      </c>
      <c r="E677" s="55">
        <v>130000</v>
      </c>
      <c r="F677" s="55">
        <f t="shared" si="107"/>
        <v>130000</v>
      </c>
      <c r="G677" s="55">
        <v>130000</v>
      </c>
      <c r="H677" s="55">
        <v>0</v>
      </c>
      <c r="I677" s="86" t="s">
        <v>312</v>
      </c>
    </row>
    <row r="678" spans="1:9" x14ac:dyDescent="0.2">
      <c r="A678" s="53" t="s">
        <v>270</v>
      </c>
      <c r="B678" s="53" t="s">
        <v>270</v>
      </c>
      <c r="C678" s="54" t="s">
        <v>309</v>
      </c>
      <c r="D678" s="55">
        <v>130000</v>
      </c>
      <c r="E678" s="55"/>
      <c r="F678" s="55">
        <f t="shared" si="107"/>
        <v>130000</v>
      </c>
      <c r="G678" s="55">
        <v>129600</v>
      </c>
      <c r="H678" s="55">
        <v>66000</v>
      </c>
      <c r="I678" s="86" t="s">
        <v>312</v>
      </c>
    </row>
    <row r="679" spans="1:9" x14ac:dyDescent="0.2">
      <c r="A679" s="53" t="s">
        <v>338</v>
      </c>
      <c r="B679" s="53" t="s">
        <v>338</v>
      </c>
      <c r="C679" s="54" t="s">
        <v>167</v>
      </c>
      <c r="D679" s="55">
        <v>20000</v>
      </c>
      <c r="E679" s="55"/>
      <c r="F679" s="55">
        <f t="shared" si="107"/>
        <v>20000</v>
      </c>
      <c r="G679" s="55">
        <v>0</v>
      </c>
      <c r="H679" s="55">
        <v>0</v>
      </c>
      <c r="I679" s="86" t="s">
        <v>312</v>
      </c>
    </row>
    <row r="680" spans="1:9" x14ac:dyDescent="0.2">
      <c r="A680" s="53" t="s">
        <v>339</v>
      </c>
      <c r="B680" s="53" t="s">
        <v>339</v>
      </c>
      <c r="C680" s="54" t="s">
        <v>354</v>
      </c>
      <c r="D680" s="55">
        <v>0</v>
      </c>
      <c r="E680" s="55"/>
      <c r="F680" s="55">
        <f t="shared" si="107"/>
        <v>0</v>
      </c>
      <c r="G680" s="55">
        <v>3186</v>
      </c>
      <c r="H680" s="55">
        <v>0</v>
      </c>
      <c r="I680" s="86" t="s">
        <v>312</v>
      </c>
    </row>
    <row r="681" spans="1:9" ht="11.25" customHeight="1" x14ac:dyDescent="0.2">
      <c r="A681" s="53" t="s">
        <v>516</v>
      </c>
      <c r="B681" s="53" t="s">
        <v>516</v>
      </c>
      <c r="C681" s="77" t="s">
        <v>84</v>
      </c>
      <c r="D681" s="55">
        <v>350000</v>
      </c>
      <c r="E681" s="55"/>
      <c r="F681" s="55">
        <f t="shared" si="107"/>
        <v>350000</v>
      </c>
      <c r="G681" s="55">
        <v>350000</v>
      </c>
      <c r="H681" s="55">
        <v>210000</v>
      </c>
      <c r="I681" s="86" t="s">
        <v>312</v>
      </c>
    </row>
    <row r="682" spans="1:9" x14ac:dyDescent="0.2">
      <c r="A682" s="53" t="s">
        <v>212</v>
      </c>
      <c r="B682" s="53" t="s">
        <v>212</v>
      </c>
      <c r="C682" s="54" t="s">
        <v>95</v>
      </c>
      <c r="D682" s="55">
        <v>964000</v>
      </c>
      <c r="E682" s="55"/>
      <c r="F682" s="55">
        <f t="shared" si="107"/>
        <v>964000</v>
      </c>
      <c r="G682" s="55">
        <v>979983</v>
      </c>
      <c r="H682" s="55">
        <v>570000</v>
      </c>
      <c r="I682" s="86" t="s">
        <v>312</v>
      </c>
    </row>
    <row r="683" spans="1:9" x14ac:dyDescent="0.2">
      <c r="A683" s="53" t="s">
        <v>269</v>
      </c>
      <c r="B683" s="53"/>
      <c r="C683" s="54" t="s">
        <v>80</v>
      </c>
      <c r="D683" s="55">
        <v>24000</v>
      </c>
      <c r="E683" s="55"/>
      <c r="F683" s="55">
        <f t="shared" si="107"/>
        <v>24000</v>
      </c>
      <c r="G683" s="55">
        <v>23527</v>
      </c>
      <c r="H683" s="55">
        <v>15000</v>
      </c>
      <c r="I683" s="86" t="s">
        <v>312</v>
      </c>
    </row>
    <row r="684" spans="1:9" x14ac:dyDescent="0.2">
      <c r="A684" s="53" t="s">
        <v>222</v>
      </c>
      <c r="B684" s="53" t="s">
        <v>222</v>
      </c>
      <c r="C684" s="54" t="s">
        <v>88</v>
      </c>
      <c r="D684" s="55">
        <v>25000</v>
      </c>
      <c r="E684" s="55"/>
      <c r="F684" s="55">
        <f t="shared" si="107"/>
        <v>25000</v>
      </c>
      <c r="G684" s="55">
        <v>21783</v>
      </c>
      <c r="H684" s="55">
        <v>12000</v>
      </c>
      <c r="I684" s="86" t="s">
        <v>312</v>
      </c>
    </row>
    <row r="685" spans="1:9" x14ac:dyDescent="0.2">
      <c r="A685" s="53" t="s">
        <v>222</v>
      </c>
      <c r="B685" s="53"/>
      <c r="C685" s="54" t="s">
        <v>246</v>
      </c>
      <c r="D685" s="55">
        <v>60000</v>
      </c>
      <c r="E685" s="55"/>
      <c r="F685" s="55">
        <f t="shared" si="107"/>
        <v>60000</v>
      </c>
      <c r="G685" s="55">
        <v>6968</v>
      </c>
      <c r="H685" s="55">
        <v>20000</v>
      </c>
      <c r="I685" s="86" t="s">
        <v>312</v>
      </c>
    </row>
    <row r="686" spans="1:9" x14ac:dyDescent="0.2">
      <c r="A686" s="53" t="s">
        <v>222</v>
      </c>
      <c r="B686" s="53"/>
      <c r="C686" s="54" t="s">
        <v>77</v>
      </c>
      <c r="D686" s="55">
        <v>20000</v>
      </c>
      <c r="E686" s="55"/>
      <c r="F686" s="55">
        <f t="shared" si="107"/>
        <v>20000</v>
      </c>
      <c r="G686" s="55">
        <v>0</v>
      </c>
      <c r="H686" s="55">
        <v>0</v>
      </c>
      <c r="I686" s="86" t="s">
        <v>312</v>
      </c>
    </row>
    <row r="687" spans="1:9" x14ac:dyDescent="0.2">
      <c r="A687" s="53" t="s">
        <v>324</v>
      </c>
      <c r="B687" s="53" t="s">
        <v>324</v>
      </c>
      <c r="C687" s="54" t="s">
        <v>57</v>
      </c>
      <c r="D687" s="55">
        <v>80000</v>
      </c>
      <c r="E687" s="55"/>
      <c r="F687" s="55">
        <f t="shared" si="107"/>
        <v>80000</v>
      </c>
      <c r="G687" s="55">
        <v>18848</v>
      </c>
      <c r="H687" s="55">
        <v>40000</v>
      </c>
      <c r="I687" s="86" t="s">
        <v>312</v>
      </c>
    </row>
    <row r="688" spans="1:9" x14ac:dyDescent="0.2">
      <c r="A688" s="53" t="s">
        <v>324</v>
      </c>
      <c r="B688" s="53"/>
      <c r="C688" s="54" t="s">
        <v>81</v>
      </c>
      <c r="D688" s="55">
        <v>30000</v>
      </c>
      <c r="E688" s="55"/>
      <c r="F688" s="55">
        <f t="shared" si="107"/>
        <v>30000</v>
      </c>
      <c r="G688" s="55">
        <v>0</v>
      </c>
      <c r="H688" s="55">
        <v>0</v>
      </c>
      <c r="I688" s="86" t="s">
        <v>312</v>
      </c>
    </row>
    <row r="689" spans="1:9" x14ac:dyDescent="0.2">
      <c r="A689" s="53" t="s">
        <v>324</v>
      </c>
      <c r="B689" s="53"/>
      <c r="C689" s="54" t="s">
        <v>87</v>
      </c>
      <c r="D689" s="55">
        <v>20000</v>
      </c>
      <c r="E689" s="55"/>
      <c r="F689" s="55">
        <f t="shared" si="107"/>
        <v>20000</v>
      </c>
      <c r="G689" s="55">
        <v>0</v>
      </c>
      <c r="H689" s="55">
        <v>10000</v>
      </c>
      <c r="I689" s="86" t="s">
        <v>312</v>
      </c>
    </row>
    <row r="690" spans="1:9" x14ac:dyDescent="0.2">
      <c r="A690" s="53" t="s">
        <v>324</v>
      </c>
      <c r="B690" s="53"/>
      <c r="C690" s="54" t="s">
        <v>65</v>
      </c>
      <c r="D690" s="55">
        <v>20000</v>
      </c>
      <c r="E690" s="55"/>
      <c r="F690" s="55">
        <f t="shared" si="107"/>
        <v>20000</v>
      </c>
      <c r="G690" s="55">
        <v>6220</v>
      </c>
      <c r="H690" s="55">
        <v>10000</v>
      </c>
      <c r="I690" s="85" t="s">
        <v>312</v>
      </c>
    </row>
    <row r="691" spans="1:9" x14ac:dyDescent="0.2">
      <c r="A691" s="53" t="s">
        <v>221</v>
      </c>
      <c r="B691" s="53" t="s">
        <v>221</v>
      </c>
      <c r="C691" s="54" t="s">
        <v>79</v>
      </c>
      <c r="D691" s="55">
        <v>120000</v>
      </c>
      <c r="E691" s="55"/>
      <c r="F691" s="55">
        <f t="shared" si="107"/>
        <v>120000</v>
      </c>
      <c r="G691" s="55">
        <v>103582</v>
      </c>
      <c r="H691" s="55">
        <v>60000</v>
      </c>
      <c r="I691" s="86" t="s">
        <v>312</v>
      </c>
    </row>
    <row r="692" spans="1:9" x14ac:dyDescent="0.2">
      <c r="A692" s="53" t="s">
        <v>221</v>
      </c>
      <c r="B692" s="53"/>
      <c r="C692" s="54" t="s">
        <v>118</v>
      </c>
      <c r="D692" s="55">
        <v>120000</v>
      </c>
      <c r="E692" s="55"/>
      <c r="F692" s="55">
        <f t="shared" si="107"/>
        <v>120000</v>
      </c>
      <c r="G692" s="55">
        <v>86615</v>
      </c>
      <c r="H692" s="55">
        <v>60000</v>
      </c>
      <c r="I692" s="86" t="s">
        <v>312</v>
      </c>
    </row>
    <row r="693" spans="1:9" x14ac:dyDescent="0.2">
      <c r="A693" s="53" t="s">
        <v>213</v>
      </c>
      <c r="B693" s="53" t="s">
        <v>213</v>
      </c>
      <c r="C693" s="54" t="s">
        <v>78</v>
      </c>
      <c r="D693" s="55">
        <v>100000</v>
      </c>
      <c r="E693" s="55"/>
      <c r="F693" s="55">
        <f t="shared" ref="F693:F698" si="108">SUM(D693:E693)</f>
        <v>100000</v>
      </c>
      <c r="G693" s="55">
        <v>100200</v>
      </c>
      <c r="H693" s="55">
        <v>50000</v>
      </c>
      <c r="I693" s="86" t="s">
        <v>312</v>
      </c>
    </row>
    <row r="694" spans="1:9" x14ac:dyDescent="0.2">
      <c r="A694" s="53" t="s">
        <v>217</v>
      </c>
      <c r="B694" s="53" t="s">
        <v>217</v>
      </c>
      <c r="C694" s="54" t="s">
        <v>92</v>
      </c>
      <c r="D694" s="55">
        <v>120000</v>
      </c>
      <c r="E694" s="55"/>
      <c r="F694" s="55">
        <f t="shared" si="108"/>
        <v>120000</v>
      </c>
      <c r="G694" s="55">
        <v>102710</v>
      </c>
      <c r="H694" s="55">
        <v>350000</v>
      </c>
      <c r="I694" s="86" t="s">
        <v>312</v>
      </c>
    </row>
    <row r="695" spans="1:9" x14ac:dyDescent="0.2">
      <c r="A695" s="53" t="s">
        <v>217</v>
      </c>
      <c r="B695" s="53"/>
      <c r="C695" s="54" t="s">
        <v>58</v>
      </c>
      <c r="D695" s="55">
        <v>100000</v>
      </c>
      <c r="E695" s="55"/>
      <c r="F695" s="55">
        <f t="shared" si="108"/>
        <v>100000</v>
      </c>
      <c r="G695" s="55">
        <v>73713</v>
      </c>
      <c r="H695" s="55">
        <v>400000</v>
      </c>
      <c r="I695" s="86" t="s">
        <v>312</v>
      </c>
    </row>
    <row r="696" spans="1:9" x14ac:dyDescent="0.2">
      <c r="A696" s="53" t="s">
        <v>217</v>
      </c>
      <c r="B696" s="53"/>
      <c r="C696" s="54" t="s">
        <v>119</v>
      </c>
      <c r="D696" s="55">
        <v>10000</v>
      </c>
      <c r="E696" s="55"/>
      <c r="F696" s="55">
        <f t="shared" si="108"/>
        <v>10000</v>
      </c>
      <c r="G696" s="55">
        <v>13812</v>
      </c>
      <c r="H696" s="55">
        <v>20000</v>
      </c>
      <c r="I696" s="86" t="s">
        <v>312</v>
      </c>
    </row>
    <row r="697" spans="1:9" x14ac:dyDescent="0.2">
      <c r="A697" s="53" t="s">
        <v>320</v>
      </c>
      <c r="B697" s="53" t="s">
        <v>320</v>
      </c>
      <c r="C697" s="54" t="s">
        <v>82</v>
      </c>
      <c r="D697" s="55">
        <v>20000</v>
      </c>
      <c r="E697" s="55"/>
      <c r="F697" s="55">
        <f t="shared" si="108"/>
        <v>20000</v>
      </c>
      <c r="G697" s="55">
        <v>0</v>
      </c>
      <c r="H697" s="55">
        <v>0</v>
      </c>
      <c r="I697" s="86" t="s">
        <v>312</v>
      </c>
    </row>
    <row r="698" spans="1:9" x14ac:dyDescent="0.2">
      <c r="A698" s="53" t="s">
        <v>220</v>
      </c>
      <c r="B698" s="53" t="s">
        <v>220</v>
      </c>
      <c r="C698" s="54" t="s">
        <v>120</v>
      </c>
      <c r="D698" s="55">
        <v>80000</v>
      </c>
      <c r="E698" s="55"/>
      <c r="F698" s="55">
        <f t="shared" si="108"/>
        <v>80000</v>
      </c>
      <c r="G698" s="55">
        <v>0</v>
      </c>
      <c r="H698" s="55">
        <v>0</v>
      </c>
      <c r="I698" s="86" t="s">
        <v>312</v>
      </c>
    </row>
    <row r="699" spans="1:9" x14ac:dyDescent="0.2">
      <c r="A699" s="53" t="s">
        <v>218</v>
      </c>
      <c r="B699" s="53" t="s">
        <v>218</v>
      </c>
      <c r="C699" s="54" t="s">
        <v>60</v>
      </c>
      <c r="D699" s="55">
        <v>10000</v>
      </c>
      <c r="E699" s="55"/>
      <c r="F699" s="55">
        <f>SUM(D699:E699)</f>
        <v>10000</v>
      </c>
      <c r="G699" s="55">
        <v>0</v>
      </c>
      <c r="H699" s="55">
        <v>0</v>
      </c>
      <c r="I699" s="86" t="s">
        <v>312</v>
      </c>
    </row>
    <row r="700" spans="1:9" x14ac:dyDescent="0.2">
      <c r="A700" s="53" t="s">
        <v>218</v>
      </c>
      <c r="B700" s="53"/>
      <c r="C700" s="54" t="s">
        <v>54</v>
      </c>
      <c r="D700" s="55">
        <v>10000</v>
      </c>
      <c r="E700" s="55"/>
      <c r="F700" s="55">
        <f t="shared" ref="F700:F707" si="109">SUM(D700:E700)</f>
        <v>10000</v>
      </c>
      <c r="G700" s="55">
        <v>0</v>
      </c>
      <c r="H700" s="55">
        <v>0</v>
      </c>
      <c r="I700" s="86" t="s">
        <v>312</v>
      </c>
    </row>
    <row r="701" spans="1:9" x14ac:dyDescent="0.2">
      <c r="A701" s="53" t="s">
        <v>218</v>
      </c>
      <c r="B701" s="53"/>
      <c r="C701" s="54" t="s">
        <v>112</v>
      </c>
      <c r="D701" s="55">
        <v>10000</v>
      </c>
      <c r="E701" s="55"/>
      <c r="F701" s="55">
        <f t="shared" si="109"/>
        <v>10000</v>
      </c>
      <c r="G701" s="55">
        <v>0</v>
      </c>
      <c r="H701" s="55">
        <v>0</v>
      </c>
      <c r="I701" s="86" t="s">
        <v>312</v>
      </c>
    </row>
    <row r="702" spans="1:9" x14ac:dyDescent="0.2">
      <c r="A702" s="53" t="s">
        <v>218</v>
      </c>
      <c r="B702" s="53"/>
      <c r="C702" s="54" t="s">
        <v>134</v>
      </c>
      <c r="D702" s="55">
        <v>50000</v>
      </c>
      <c r="E702" s="55"/>
      <c r="F702" s="55">
        <f t="shared" si="109"/>
        <v>50000</v>
      </c>
      <c r="G702" s="55">
        <v>0</v>
      </c>
      <c r="H702" s="55">
        <v>0</v>
      </c>
      <c r="I702" s="86" t="s">
        <v>312</v>
      </c>
    </row>
    <row r="703" spans="1:9" x14ac:dyDescent="0.2">
      <c r="A703" s="53" t="s">
        <v>218</v>
      </c>
      <c r="B703" s="53"/>
      <c r="C703" s="54" t="s">
        <v>116</v>
      </c>
      <c r="D703" s="55">
        <v>20000</v>
      </c>
      <c r="E703" s="55"/>
      <c r="F703" s="55">
        <f t="shared" si="109"/>
        <v>20000</v>
      </c>
      <c r="G703" s="55">
        <v>0</v>
      </c>
      <c r="H703" s="55">
        <v>0</v>
      </c>
      <c r="I703" s="86" t="s">
        <v>312</v>
      </c>
    </row>
    <row r="704" spans="1:9" x14ac:dyDescent="0.2">
      <c r="A704" s="53" t="s">
        <v>218</v>
      </c>
      <c r="B704" s="53"/>
      <c r="C704" s="54" t="s">
        <v>135</v>
      </c>
      <c r="D704" s="55">
        <v>20000</v>
      </c>
      <c r="E704" s="55"/>
      <c r="F704" s="55">
        <f t="shared" si="109"/>
        <v>20000</v>
      </c>
      <c r="G704" s="55">
        <v>10100</v>
      </c>
      <c r="H704" s="55">
        <v>10000</v>
      </c>
      <c r="I704" s="86" t="s">
        <v>312</v>
      </c>
    </row>
    <row r="705" spans="1:9" x14ac:dyDescent="0.2">
      <c r="A705" s="53" t="s">
        <v>218</v>
      </c>
      <c r="B705" s="53"/>
      <c r="C705" s="54" t="s">
        <v>624</v>
      </c>
      <c r="D705" s="55">
        <v>0</v>
      </c>
      <c r="E705" s="55"/>
      <c r="F705" s="55">
        <f t="shared" si="109"/>
        <v>0</v>
      </c>
      <c r="G705" s="55">
        <v>10000</v>
      </c>
      <c r="H705" s="55">
        <v>0</v>
      </c>
      <c r="I705" s="86" t="s">
        <v>312</v>
      </c>
    </row>
    <row r="706" spans="1:9" x14ac:dyDescent="0.2">
      <c r="A706" s="53" t="s">
        <v>214</v>
      </c>
      <c r="B706" s="53" t="s">
        <v>214</v>
      </c>
      <c r="C706" s="54" t="s">
        <v>61</v>
      </c>
      <c r="D706" s="55">
        <v>100000</v>
      </c>
      <c r="E706" s="55"/>
      <c r="F706" s="55">
        <f t="shared" si="109"/>
        <v>100000</v>
      </c>
      <c r="G706" s="55">
        <v>35184</v>
      </c>
      <c r="H706" s="55">
        <v>80000</v>
      </c>
      <c r="I706" s="86" t="s">
        <v>312</v>
      </c>
    </row>
    <row r="707" spans="1:9" x14ac:dyDescent="0.2">
      <c r="A707" s="53" t="s">
        <v>315</v>
      </c>
      <c r="B707" s="53" t="s">
        <v>315</v>
      </c>
      <c r="C707" s="54" t="s">
        <v>55</v>
      </c>
      <c r="D707" s="55">
        <v>282000</v>
      </c>
      <c r="E707" s="55"/>
      <c r="F707" s="55">
        <f t="shared" si="109"/>
        <v>282000</v>
      </c>
      <c r="G707" s="55">
        <v>93469</v>
      </c>
      <c r="H707" s="55">
        <v>279000</v>
      </c>
      <c r="I707" s="86" t="s">
        <v>312</v>
      </c>
    </row>
    <row r="708" spans="1:9" s="47" customFormat="1" x14ac:dyDescent="0.2">
      <c r="A708" s="66"/>
      <c r="B708" s="66"/>
      <c r="C708" s="67" t="s">
        <v>53</v>
      </c>
      <c r="D708" s="68">
        <f>SUM(D672:D707)</f>
        <v>10185000</v>
      </c>
      <c r="E708" s="68">
        <f>SUM(E672:E707)</f>
        <v>130000</v>
      </c>
      <c r="F708" s="68">
        <f>SUM(F672:F707)</f>
        <v>10315000</v>
      </c>
      <c r="G708" s="68">
        <f t="shared" ref="G708:H708" si="110">SUM(G672:G707)</f>
        <v>9440898</v>
      </c>
      <c r="H708" s="68">
        <f t="shared" si="110"/>
        <v>6535000</v>
      </c>
      <c r="I708" s="69"/>
    </row>
    <row r="709" spans="1:9" s="47" customFormat="1" x14ac:dyDescent="0.2">
      <c r="A709" s="52"/>
      <c r="B709" s="52"/>
      <c r="D709" s="69"/>
      <c r="E709" s="69"/>
      <c r="F709" s="69"/>
      <c r="G709" s="69"/>
      <c r="H709" s="69"/>
      <c r="I709" s="69"/>
    </row>
    <row r="710" spans="1:9" s="47" customFormat="1" x14ac:dyDescent="0.2">
      <c r="A710" s="52"/>
      <c r="B710" s="52"/>
      <c r="D710" s="69"/>
      <c r="E710" s="69"/>
      <c r="F710" s="69"/>
      <c r="G710" s="69"/>
      <c r="H710" s="69"/>
      <c r="I710" s="69"/>
    </row>
    <row r="711" spans="1:9" s="43" customFormat="1" x14ac:dyDescent="0.2">
      <c r="A711" s="48" t="s">
        <v>236</v>
      </c>
      <c r="B711" s="48"/>
      <c r="C711" s="43" t="s">
        <v>291</v>
      </c>
      <c r="D711" s="51"/>
      <c r="E711" s="51"/>
      <c r="F711" s="51"/>
      <c r="G711" s="51"/>
      <c r="H711" s="51"/>
      <c r="I711" s="51"/>
    </row>
    <row r="712" spans="1:9" s="60" customFormat="1" x14ac:dyDescent="0.2">
      <c r="A712" s="59" t="s">
        <v>50</v>
      </c>
      <c r="B712" s="59"/>
      <c r="D712" s="42"/>
      <c r="E712" s="42"/>
      <c r="F712" s="42"/>
      <c r="G712" s="42"/>
      <c r="H712" s="42"/>
      <c r="I712" s="42"/>
    </row>
    <row r="713" spans="1:9" x14ac:dyDescent="0.2">
      <c r="A713" s="53" t="s">
        <v>380</v>
      </c>
      <c r="B713" s="53" t="s">
        <v>322</v>
      </c>
      <c r="C713" s="54" t="s">
        <v>147</v>
      </c>
      <c r="D713" s="55">
        <v>9238000</v>
      </c>
      <c r="E713" s="55"/>
      <c r="F713" s="55">
        <f>SUM(D713:E713)</f>
        <v>9238000</v>
      </c>
      <c r="G713" s="55">
        <v>9199300</v>
      </c>
      <c r="H713" s="55">
        <v>4920000</v>
      </c>
      <c r="I713" s="41" t="s">
        <v>312</v>
      </c>
    </row>
    <row r="714" spans="1:9" s="47" customFormat="1" x14ac:dyDescent="0.2">
      <c r="A714" s="66"/>
      <c r="B714" s="66"/>
      <c r="C714" s="67" t="s">
        <v>51</v>
      </c>
      <c r="D714" s="68">
        <f>SUM(D713:D713)</f>
        <v>9238000</v>
      </c>
      <c r="E714" s="68">
        <f>SUM(E713:E713)</f>
        <v>0</v>
      </c>
      <c r="F714" s="68">
        <f>SUM(F713:F713)</f>
        <v>9238000</v>
      </c>
      <c r="G714" s="68">
        <f t="shared" ref="G714:H714" si="111">SUM(G713:G713)</f>
        <v>9199300</v>
      </c>
      <c r="H714" s="68">
        <f t="shared" si="111"/>
        <v>4920000</v>
      </c>
      <c r="I714" s="69"/>
    </row>
    <row r="715" spans="1:9" s="47" customFormat="1" x14ac:dyDescent="0.2">
      <c r="A715" s="52"/>
      <c r="B715" s="52"/>
      <c r="D715" s="69"/>
      <c r="E715" s="69"/>
      <c r="F715" s="69"/>
      <c r="G715" s="69"/>
      <c r="H715" s="69"/>
      <c r="I715" s="69"/>
    </row>
    <row r="716" spans="1:9" s="47" customFormat="1" x14ac:dyDescent="0.2">
      <c r="A716" s="52"/>
      <c r="B716" s="52"/>
      <c r="D716" s="69"/>
      <c r="E716" s="69"/>
      <c r="F716" s="69"/>
      <c r="G716" s="69"/>
      <c r="H716" s="69"/>
      <c r="I716" s="69"/>
    </row>
    <row r="717" spans="1:9" s="43" customFormat="1" ht="12.6" customHeight="1" x14ac:dyDescent="0.2">
      <c r="A717" s="48" t="s">
        <v>381</v>
      </c>
      <c r="B717" s="48"/>
      <c r="D717" s="51"/>
      <c r="E717" s="51"/>
      <c r="F717" s="51"/>
      <c r="G717" s="51"/>
      <c r="H717" s="51"/>
      <c r="I717" s="51"/>
    </row>
    <row r="718" spans="1:9" s="43" customFormat="1" ht="12.6" customHeight="1" x14ac:dyDescent="0.2">
      <c r="A718" s="48" t="s">
        <v>226</v>
      </c>
      <c r="B718" s="48"/>
      <c r="D718" s="51"/>
      <c r="E718" s="51"/>
      <c r="F718" s="51"/>
      <c r="G718" s="51"/>
      <c r="H718" s="51"/>
      <c r="I718" s="51"/>
    </row>
    <row r="719" spans="1:9" s="47" customFormat="1" ht="12.6" customHeight="1" x14ac:dyDescent="0.2">
      <c r="A719" s="52" t="s">
        <v>52</v>
      </c>
      <c r="B719" s="52"/>
      <c r="D719" s="69"/>
      <c r="E719" s="69"/>
      <c r="F719" s="69"/>
      <c r="G719" s="69"/>
      <c r="H719" s="69"/>
      <c r="I719" s="69"/>
    </row>
    <row r="720" spans="1:9" ht="12.6" customHeight="1" x14ac:dyDescent="0.2">
      <c r="A720" s="53" t="s">
        <v>364</v>
      </c>
      <c r="B720" s="53" t="s">
        <v>323</v>
      </c>
      <c r="C720" s="54" t="s">
        <v>657</v>
      </c>
      <c r="D720" s="55">
        <v>0</v>
      </c>
      <c r="E720" s="55"/>
      <c r="F720" s="55">
        <f>SUM(D720:E720)</f>
        <v>0</v>
      </c>
      <c r="G720" s="55">
        <v>0</v>
      </c>
      <c r="H720" s="55">
        <v>1304000</v>
      </c>
      <c r="I720" s="41" t="s">
        <v>312</v>
      </c>
    </row>
    <row r="721" spans="1:9" ht="12.6" customHeight="1" x14ac:dyDescent="0.2">
      <c r="A721" s="53" t="s">
        <v>364</v>
      </c>
      <c r="B721" s="53"/>
      <c r="C721" s="54" t="s">
        <v>656</v>
      </c>
      <c r="D721" s="55">
        <v>0</v>
      </c>
      <c r="E721" s="55"/>
      <c r="F721" s="55">
        <f>SUM(D721:E721)</f>
        <v>0</v>
      </c>
      <c r="G721" s="55">
        <v>0</v>
      </c>
      <c r="H721" s="55">
        <v>564000</v>
      </c>
    </row>
    <row r="722" spans="1:9" ht="12.6" customHeight="1" x14ac:dyDescent="0.2">
      <c r="A722" s="53" t="s">
        <v>365</v>
      </c>
      <c r="B722" s="53"/>
      <c r="C722" s="54" t="s">
        <v>160</v>
      </c>
      <c r="D722" s="55">
        <v>50000</v>
      </c>
      <c r="E722" s="55"/>
      <c r="F722" s="55">
        <f t="shared" ref="F722" si="112">SUM(D722:E722)</f>
        <v>50000</v>
      </c>
      <c r="G722" s="55">
        <v>30120</v>
      </c>
      <c r="H722" s="55">
        <v>50000</v>
      </c>
      <c r="I722" s="41" t="s">
        <v>312</v>
      </c>
    </row>
    <row r="723" spans="1:9" s="47" customFormat="1" ht="12.6" customHeight="1" x14ac:dyDescent="0.2">
      <c r="A723" s="66"/>
      <c r="B723" s="66"/>
      <c r="C723" s="67" t="s">
        <v>53</v>
      </c>
      <c r="D723" s="68">
        <f>SUM(D720:D722)</f>
        <v>50000</v>
      </c>
      <c r="E723" s="68">
        <f>SUM(E720:E722)</f>
        <v>0</v>
      </c>
      <c r="F723" s="68">
        <f>SUM(F720:F722)</f>
        <v>50000</v>
      </c>
      <c r="G723" s="68">
        <f t="shared" ref="G723:H723" si="113">SUM(G720:G722)</f>
        <v>30120</v>
      </c>
      <c r="H723" s="68">
        <f t="shared" si="113"/>
        <v>1918000</v>
      </c>
      <c r="I723" s="69"/>
    </row>
    <row r="724" spans="1:9" s="47" customFormat="1" ht="12.6" customHeight="1" x14ac:dyDescent="0.2">
      <c r="A724" s="52"/>
      <c r="B724" s="52"/>
      <c r="D724" s="69"/>
      <c r="E724" s="69"/>
      <c r="F724" s="69"/>
      <c r="G724" s="69"/>
      <c r="H724" s="69"/>
      <c r="I724" s="69"/>
    </row>
    <row r="725" spans="1:9" s="47" customFormat="1" ht="12.6" customHeight="1" x14ac:dyDescent="0.2">
      <c r="A725" s="52"/>
      <c r="B725" s="52"/>
      <c r="D725" s="69"/>
      <c r="E725" s="69"/>
      <c r="F725" s="69"/>
      <c r="G725" s="69"/>
      <c r="H725" s="69"/>
      <c r="I725" s="69"/>
    </row>
    <row r="726" spans="1:9" s="47" customFormat="1" ht="12.6" customHeight="1" x14ac:dyDescent="0.2">
      <c r="A726" s="52"/>
      <c r="B726" s="52"/>
      <c r="D726" s="69"/>
      <c r="E726" s="69"/>
      <c r="F726" s="69"/>
      <c r="G726" s="69"/>
      <c r="H726" s="69"/>
      <c r="I726" s="69"/>
    </row>
    <row r="727" spans="1:9" s="47" customFormat="1" ht="12.6" customHeight="1" x14ac:dyDescent="0.2">
      <c r="A727" s="52"/>
      <c r="B727" s="52"/>
      <c r="D727" s="69"/>
      <c r="E727" s="69"/>
      <c r="F727" s="69"/>
      <c r="G727" s="69"/>
      <c r="H727" s="69"/>
      <c r="I727" s="69"/>
    </row>
    <row r="728" spans="1:9" s="47" customFormat="1" ht="12.6" customHeight="1" x14ac:dyDescent="0.2">
      <c r="A728" s="52"/>
      <c r="B728" s="52"/>
      <c r="D728" s="69"/>
      <c r="E728" s="69"/>
      <c r="F728" s="69"/>
      <c r="G728" s="69"/>
      <c r="H728" s="69"/>
      <c r="I728" s="69"/>
    </row>
    <row r="729" spans="1:9" s="47" customFormat="1" ht="12.6" customHeight="1" x14ac:dyDescent="0.2">
      <c r="A729" s="52"/>
      <c r="B729" s="52"/>
      <c r="D729" s="69"/>
      <c r="E729" s="69"/>
      <c r="F729" s="69"/>
      <c r="G729" s="69"/>
      <c r="H729" s="69"/>
      <c r="I729" s="69"/>
    </row>
    <row r="730" spans="1:9" s="47" customFormat="1" ht="12.6" customHeight="1" x14ac:dyDescent="0.2">
      <c r="A730" s="52"/>
      <c r="B730" s="52"/>
      <c r="D730" s="69"/>
      <c r="E730" s="69"/>
      <c r="F730" s="69"/>
      <c r="G730" s="69"/>
      <c r="H730" s="69"/>
      <c r="I730" s="69"/>
    </row>
    <row r="731" spans="1:9" s="47" customFormat="1" ht="12.6" customHeight="1" x14ac:dyDescent="0.2">
      <c r="A731" s="52"/>
      <c r="B731" s="52"/>
      <c r="D731" s="69"/>
      <c r="E731" s="69"/>
      <c r="F731" s="69"/>
      <c r="G731" s="69"/>
      <c r="H731" s="69"/>
      <c r="I731" s="69"/>
    </row>
    <row r="732" spans="1:9" s="47" customFormat="1" ht="12.6" customHeight="1" x14ac:dyDescent="0.2">
      <c r="A732" s="52"/>
      <c r="B732" s="52"/>
      <c r="D732" s="69"/>
      <c r="E732" s="69"/>
      <c r="F732" s="69"/>
      <c r="G732" s="69"/>
      <c r="H732" s="69"/>
      <c r="I732" s="69"/>
    </row>
    <row r="733" spans="1:9" s="47" customFormat="1" ht="12.6" customHeight="1" x14ac:dyDescent="0.2">
      <c r="A733" s="52"/>
      <c r="B733" s="52"/>
      <c r="D733" s="69"/>
      <c r="E733" s="69"/>
      <c r="F733" s="69"/>
      <c r="G733" s="69"/>
      <c r="H733" s="69"/>
      <c r="I733" s="69"/>
    </row>
    <row r="734" spans="1:9" s="47" customFormat="1" ht="12.6" customHeight="1" x14ac:dyDescent="0.2">
      <c r="A734" s="52"/>
      <c r="B734" s="52"/>
      <c r="D734" s="69"/>
      <c r="E734" s="69"/>
      <c r="F734" s="69"/>
      <c r="G734" s="69"/>
      <c r="H734" s="69"/>
      <c r="I734" s="69"/>
    </row>
    <row r="735" spans="1:9" s="47" customFormat="1" ht="12.6" customHeight="1" x14ac:dyDescent="0.2">
      <c r="A735" s="52"/>
      <c r="B735" s="52"/>
      <c r="D735" s="69"/>
      <c r="E735" s="69"/>
      <c r="F735" s="69"/>
      <c r="G735" s="69"/>
      <c r="H735" s="69"/>
      <c r="I735" s="69"/>
    </row>
    <row r="736" spans="1:9" s="47" customFormat="1" ht="12.6" customHeight="1" x14ac:dyDescent="0.2">
      <c r="A736" s="52"/>
      <c r="B736" s="52"/>
      <c r="D736" s="69"/>
      <c r="E736" s="69"/>
      <c r="F736" s="69"/>
      <c r="G736" s="69"/>
      <c r="H736" s="69"/>
      <c r="I736" s="69"/>
    </row>
    <row r="737" spans="1:9" s="47" customFormat="1" ht="12.6" customHeight="1" x14ac:dyDescent="0.2">
      <c r="A737" s="52"/>
      <c r="B737" s="52"/>
      <c r="D737" s="69"/>
      <c r="E737" s="69"/>
      <c r="F737" s="69"/>
      <c r="G737" s="69"/>
      <c r="H737" s="69"/>
      <c r="I737" s="69"/>
    </row>
    <row r="738" spans="1:9" s="43" customFormat="1" x14ac:dyDescent="0.2">
      <c r="A738" s="48" t="s">
        <v>237</v>
      </c>
      <c r="B738" s="48"/>
      <c r="D738" s="51"/>
      <c r="E738" s="51"/>
      <c r="F738" s="51"/>
      <c r="G738" s="51"/>
      <c r="H738" s="51"/>
      <c r="I738" s="51"/>
    </row>
    <row r="739" spans="1:9" s="43" customFormat="1" x14ac:dyDescent="0.2">
      <c r="A739" s="48" t="s">
        <v>226</v>
      </c>
      <c r="B739" s="48"/>
      <c r="D739" s="51"/>
      <c r="E739" s="51"/>
      <c r="F739" s="51"/>
      <c r="G739" s="51"/>
      <c r="H739" s="51"/>
      <c r="I739" s="51"/>
    </row>
    <row r="740" spans="1:9" s="47" customFormat="1" x14ac:dyDescent="0.2">
      <c r="A740" s="52" t="s">
        <v>52</v>
      </c>
      <c r="B740" s="52"/>
      <c r="D740" s="69"/>
      <c r="E740" s="69"/>
      <c r="F740" s="69"/>
      <c r="G740" s="69"/>
      <c r="H740" s="69"/>
      <c r="I740" s="69"/>
    </row>
    <row r="741" spans="1:9" x14ac:dyDescent="0.2">
      <c r="A741" s="53" t="s">
        <v>382</v>
      </c>
      <c r="B741" s="53" t="s">
        <v>340</v>
      </c>
      <c r="C741" s="54" t="s">
        <v>287</v>
      </c>
      <c r="D741" s="55">
        <v>650000</v>
      </c>
      <c r="E741" s="55"/>
      <c r="F741" s="55">
        <f>SUM(D741:E741)</f>
        <v>650000</v>
      </c>
      <c r="G741" s="55">
        <v>457487</v>
      </c>
      <c r="H741" s="55">
        <v>650000</v>
      </c>
      <c r="I741" s="41" t="s">
        <v>312</v>
      </c>
    </row>
    <row r="742" spans="1:9" x14ac:dyDescent="0.2">
      <c r="A742" s="53" t="s">
        <v>383</v>
      </c>
      <c r="B742" s="53"/>
      <c r="C742" s="54" t="s">
        <v>278</v>
      </c>
      <c r="D742" s="55">
        <v>800000</v>
      </c>
      <c r="E742" s="55"/>
      <c r="F742" s="55">
        <f t="shared" ref="F742:F753" si="114">SUM(D742:E742)</f>
        <v>800000</v>
      </c>
      <c r="G742" s="55">
        <v>1148000</v>
      </c>
      <c r="H742" s="55">
        <v>1300000</v>
      </c>
      <c r="I742" s="41" t="s">
        <v>312</v>
      </c>
    </row>
    <row r="743" spans="1:9" x14ac:dyDescent="0.2">
      <c r="A743" s="53" t="s">
        <v>382</v>
      </c>
      <c r="B743" s="53"/>
      <c r="C743" s="54" t="s">
        <v>288</v>
      </c>
      <c r="D743" s="55">
        <v>425000</v>
      </c>
      <c r="E743" s="55"/>
      <c r="F743" s="55">
        <f t="shared" si="114"/>
        <v>425000</v>
      </c>
      <c r="G743" s="55">
        <v>225000</v>
      </c>
      <c r="H743" s="55">
        <v>300000</v>
      </c>
      <c r="I743" s="41" t="s">
        <v>312</v>
      </c>
    </row>
    <row r="744" spans="1:9" x14ac:dyDescent="0.2">
      <c r="A744" s="53" t="s">
        <v>382</v>
      </c>
      <c r="B744" s="53"/>
      <c r="C744" s="54" t="s">
        <v>290</v>
      </c>
      <c r="D744" s="55">
        <v>350000</v>
      </c>
      <c r="E744" s="55"/>
      <c r="F744" s="55">
        <f t="shared" si="114"/>
        <v>350000</v>
      </c>
      <c r="G744" s="55">
        <v>205000</v>
      </c>
      <c r="H744" s="55">
        <v>300000</v>
      </c>
      <c r="I744" s="41" t="s">
        <v>312</v>
      </c>
    </row>
    <row r="745" spans="1:9" x14ac:dyDescent="0.2">
      <c r="A745" s="53" t="s">
        <v>384</v>
      </c>
      <c r="B745" s="53"/>
      <c r="C745" s="54" t="s">
        <v>75</v>
      </c>
      <c r="D745" s="55">
        <v>300000</v>
      </c>
      <c r="E745" s="55"/>
      <c r="F745" s="55">
        <f t="shared" si="114"/>
        <v>300000</v>
      </c>
      <c r="G745" s="55">
        <v>0</v>
      </c>
      <c r="H745" s="55">
        <v>300000</v>
      </c>
      <c r="I745" s="41" t="s">
        <v>312</v>
      </c>
    </row>
    <row r="746" spans="1:9" x14ac:dyDescent="0.2">
      <c r="A746" s="65" t="s">
        <v>385</v>
      </c>
      <c r="B746" s="53"/>
      <c r="C746" s="54" t="s">
        <v>619</v>
      </c>
      <c r="D746" s="55">
        <v>1760000</v>
      </c>
      <c r="E746" s="55"/>
      <c r="F746" s="55">
        <f t="shared" si="114"/>
        <v>1760000</v>
      </c>
      <c r="G746" s="55">
        <v>1415000</v>
      </c>
      <c r="H746" s="55">
        <v>2000000</v>
      </c>
      <c r="I746" s="78" t="s">
        <v>311</v>
      </c>
    </row>
    <row r="747" spans="1:9" s="84" customFormat="1" x14ac:dyDescent="0.2">
      <c r="A747" s="65" t="s">
        <v>385</v>
      </c>
      <c r="B747" s="65"/>
      <c r="C747" s="83" t="s">
        <v>141</v>
      </c>
      <c r="D747" s="80">
        <v>200000</v>
      </c>
      <c r="E747" s="80"/>
      <c r="F747" s="55">
        <f t="shared" si="114"/>
        <v>200000</v>
      </c>
      <c r="G747" s="55">
        <v>130000</v>
      </c>
      <c r="H747" s="55">
        <v>200000</v>
      </c>
      <c r="I747" s="78" t="s">
        <v>311</v>
      </c>
    </row>
    <row r="748" spans="1:9" x14ac:dyDescent="0.2">
      <c r="A748" s="65" t="s">
        <v>385</v>
      </c>
      <c r="B748" s="65"/>
      <c r="C748" s="54" t="s">
        <v>289</v>
      </c>
      <c r="D748" s="55">
        <v>700000</v>
      </c>
      <c r="E748" s="55"/>
      <c r="F748" s="55">
        <f t="shared" si="114"/>
        <v>700000</v>
      </c>
      <c r="G748" s="55">
        <v>100000</v>
      </c>
      <c r="H748" s="55">
        <v>400000</v>
      </c>
      <c r="I748" s="78" t="s">
        <v>311</v>
      </c>
    </row>
    <row r="749" spans="1:9" x14ac:dyDescent="0.2">
      <c r="A749" s="65" t="s">
        <v>385</v>
      </c>
      <c r="B749" s="65"/>
      <c r="C749" s="54" t="s">
        <v>139</v>
      </c>
      <c r="D749" s="55">
        <v>200000</v>
      </c>
      <c r="E749" s="55"/>
      <c r="F749" s="55">
        <f t="shared" si="114"/>
        <v>200000</v>
      </c>
      <c r="G749" s="55">
        <v>1168400</v>
      </c>
      <c r="H749" s="55">
        <v>700000</v>
      </c>
      <c r="I749" s="78" t="s">
        <v>311</v>
      </c>
    </row>
    <row r="750" spans="1:9" x14ac:dyDescent="0.2">
      <c r="A750" s="65" t="s">
        <v>385</v>
      </c>
      <c r="B750" s="65"/>
      <c r="C750" s="54" t="s">
        <v>399</v>
      </c>
      <c r="D750" s="55">
        <v>975000</v>
      </c>
      <c r="E750" s="55"/>
      <c r="F750" s="55">
        <f t="shared" si="114"/>
        <v>975000</v>
      </c>
      <c r="G750" s="55">
        <v>960000</v>
      </c>
      <c r="H750" s="55">
        <v>500000</v>
      </c>
      <c r="I750" s="78" t="s">
        <v>311</v>
      </c>
    </row>
    <row r="751" spans="1:9" x14ac:dyDescent="0.2">
      <c r="A751" s="65" t="s">
        <v>385</v>
      </c>
      <c r="B751" s="65"/>
      <c r="C751" s="54" t="s">
        <v>645</v>
      </c>
      <c r="D751" s="55">
        <v>200000</v>
      </c>
      <c r="E751" s="55"/>
      <c r="F751" s="55">
        <f t="shared" si="114"/>
        <v>200000</v>
      </c>
      <c r="G751" s="55">
        <v>208203</v>
      </c>
      <c r="H751" s="55">
        <v>450000</v>
      </c>
      <c r="I751" s="78" t="s">
        <v>311</v>
      </c>
    </row>
    <row r="752" spans="1:9" x14ac:dyDescent="0.2">
      <c r="A752" s="65" t="s">
        <v>324</v>
      </c>
      <c r="B752" s="65" t="s">
        <v>324</v>
      </c>
      <c r="C752" s="54" t="s">
        <v>413</v>
      </c>
      <c r="D752" s="55">
        <v>0</v>
      </c>
      <c r="E752" s="55">
        <v>1662500</v>
      </c>
      <c r="F752" s="55">
        <f t="shared" si="114"/>
        <v>1662500</v>
      </c>
      <c r="G752" s="55">
        <v>1662500</v>
      </c>
      <c r="H752" s="55">
        <v>0</v>
      </c>
      <c r="I752" s="41" t="s">
        <v>312</v>
      </c>
    </row>
    <row r="753" spans="1:9" x14ac:dyDescent="0.2">
      <c r="A753" s="65" t="s">
        <v>315</v>
      </c>
      <c r="B753" s="65" t="s">
        <v>315</v>
      </c>
      <c r="C753" s="54" t="s">
        <v>392</v>
      </c>
      <c r="D753" s="55">
        <v>0</v>
      </c>
      <c r="E753" s="55">
        <v>448875</v>
      </c>
      <c r="F753" s="55">
        <f t="shared" si="114"/>
        <v>448875</v>
      </c>
      <c r="G753" s="55">
        <v>448875</v>
      </c>
      <c r="H753" s="55">
        <v>0</v>
      </c>
      <c r="I753" s="41" t="s">
        <v>312</v>
      </c>
    </row>
    <row r="754" spans="1:9" s="47" customFormat="1" x14ac:dyDescent="0.2">
      <c r="A754" s="66"/>
      <c r="B754" s="66"/>
      <c r="C754" s="67" t="s">
        <v>53</v>
      </c>
      <c r="D754" s="68">
        <f>SUM(D741:D753)</f>
        <v>6560000</v>
      </c>
      <c r="E754" s="68">
        <f>SUM(E741:E753)</f>
        <v>2111375</v>
      </c>
      <c r="F754" s="68">
        <f>SUM(F741:F753)</f>
        <v>8671375</v>
      </c>
      <c r="G754" s="68">
        <f t="shared" ref="G754:H754" si="115">SUM(G741:G753)</f>
        <v>8128465</v>
      </c>
      <c r="H754" s="68">
        <f t="shared" si="115"/>
        <v>7100000</v>
      </c>
      <c r="I754" s="69"/>
    </row>
    <row r="755" spans="1:9" s="47" customFormat="1" x14ac:dyDescent="0.2">
      <c r="A755" s="52"/>
      <c r="B755" s="52"/>
      <c r="D755" s="69"/>
      <c r="E755" s="69"/>
      <c r="F755" s="69"/>
      <c r="G755" s="69"/>
      <c r="H755" s="69"/>
      <c r="I755" s="69"/>
    </row>
    <row r="756" spans="1:9" s="47" customFormat="1" x14ac:dyDescent="0.2">
      <c r="A756" s="52"/>
      <c r="B756" s="52"/>
      <c r="D756" s="69"/>
      <c r="E756" s="69"/>
      <c r="F756" s="69"/>
      <c r="G756" s="69"/>
      <c r="H756" s="69"/>
      <c r="I756" s="69"/>
    </row>
    <row r="757" spans="1:9" s="47" customFormat="1" x14ac:dyDescent="0.2">
      <c r="A757" s="52"/>
      <c r="B757" s="52"/>
      <c r="D757" s="69"/>
      <c r="E757" s="69"/>
      <c r="F757" s="69"/>
      <c r="G757" s="69"/>
      <c r="H757" s="69"/>
      <c r="I757" s="69"/>
    </row>
    <row r="758" spans="1:9" s="43" customFormat="1" ht="30.75" customHeight="1" x14ac:dyDescent="0.2">
      <c r="A758" s="48"/>
      <c r="B758" s="48"/>
      <c r="D758" s="49" t="s">
        <v>554</v>
      </c>
      <c r="E758" s="49" t="s">
        <v>555</v>
      </c>
      <c r="F758" s="49" t="s">
        <v>556</v>
      </c>
      <c r="G758" s="49" t="s">
        <v>649</v>
      </c>
      <c r="H758" s="49" t="s">
        <v>650</v>
      </c>
      <c r="I758" s="50"/>
    </row>
    <row r="759" spans="1:9" s="43" customFormat="1" x14ac:dyDescent="0.2">
      <c r="A759" s="48" t="s">
        <v>238</v>
      </c>
      <c r="B759" s="48"/>
      <c r="D759" s="51"/>
      <c r="E759" s="51"/>
      <c r="F759" s="51"/>
      <c r="G759" s="51"/>
      <c r="H759" s="51"/>
      <c r="I759" s="51"/>
    </row>
    <row r="760" spans="1:9" s="43" customFormat="1" x14ac:dyDescent="0.2">
      <c r="A760" s="48" t="s">
        <v>226</v>
      </c>
      <c r="B760" s="48"/>
      <c r="D760" s="51"/>
      <c r="E760" s="51"/>
      <c r="F760" s="51"/>
      <c r="G760" s="51"/>
      <c r="H760" s="51"/>
      <c r="I760" s="51"/>
    </row>
    <row r="761" spans="1:9" s="47" customFormat="1" x14ac:dyDescent="0.2">
      <c r="A761" s="52" t="s">
        <v>52</v>
      </c>
      <c r="B761" s="52"/>
      <c r="D761" s="69"/>
      <c r="E761" s="69"/>
      <c r="F761" s="69"/>
      <c r="G761" s="69"/>
      <c r="H761" s="69"/>
      <c r="I761" s="69"/>
    </row>
    <row r="762" spans="1:9" ht="12" customHeight="1" x14ac:dyDescent="0.2">
      <c r="A762" s="53" t="s">
        <v>362</v>
      </c>
      <c r="B762" s="53" t="s">
        <v>321</v>
      </c>
      <c r="C762" s="54" t="s">
        <v>67</v>
      </c>
      <c r="D762" s="55">
        <v>500000</v>
      </c>
      <c r="E762" s="55"/>
      <c r="F762" s="55">
        <f>SUM(D762:E762)</f>
        <v>500000</v>
      </c>
      <c r="G762" s="55">
        <v>500000</v>
      </c>
      <c r="H762" s="55">
        <v>300000</v>
      </c>
      <c r="I762" s="78" t="s">
        <v>311</v>
      </c>
    </row>
    <row r="763" spans="1:9" ht="12" customHeight="1" x14ac:dyDescent="0.2">
      <c r="A763" s="53" t="s">
        <v>362</v>
      </c>
      <c r="B763" s="53"/>
      <c r="C763" s="54" t="s">
        <v>123</v>
      </c>
      <c r="D763" s="55">
        <v>150000</v>
      </c>
      <c r="E763" s="55"/>
      <c r="F763" s="55">
        <f t="shared" ref="F763:F781" si="116">SUM(D763:E763)</f>
        <v>150000</v>
      </c>
      <c r="G763" s="55">
        <v>0</v>
      </c>
      <c r="H763" s="55">
        <v>150000</v>
      </c>
      <c r="I763" s="78" t="s">
        <v>311</v>
      </c>
    </row>
    <row r="764" spans="1:9" ht="12" customHeight="1" x14ac:dyDescent="0.2">
      <c r="A764" s="53" t="s">
        <v>362</v>
      </c>
      <c r="B764" s="53"/>
      <c r="C764" s="54" t="s">
        <v>124</v>
      </c>
      <c r="D764" s="55">
        <v>70000</v>
      </c>
      <c r="E764" s="55"/>
      <c r="F764" s="55">
        <f t="shared" si="116"/>
        <v>70000</v>
      </c>
      <c r="G764" s="55">
        <v>74520</v>
      </c>
      <c r="H764" s="55">
        <v>80000</v>
      </c>
      <c r="I764" s="78" t="s">
        <v>311</v>
      </c>
    </row>
    <row r="765" spans="1:9" ht="12" customHeight="1" x14ac:dyDescent="0.2">
      <c r="A765" s="53" t="s">
        <v>362</v>
      </c>
      <c r="B765" s="53"/>
      <c r="C765" s="77" t="s">
        <v>125</v>
      </c>
      <c r="D765" s="55">
        <v>30000</v>
      </c>
      <c r="E765" s="55"/>
      <c r="F765" s="55">
        <f t="shared" si="116"/>
        <v>30000</v>
      </c>
      <c r="G765" s="55">
        <v>31050</v>
      </c>
      <c r="H765" s="55">
        <v>40000</v>
      </c>
      <c r="I765" s="78" t="s">
        <v>311</v>
      </c>
    </row>
    <row r="766" spans="1:9" ht="12.75" customHeight="1" x14ac:dyDescent="0.2">
      <c r="A766" s="53" t="s">
        <v>362</v>
      </c>
      <c r="B766" s="53"/>
      <c r="C766" s="77" t="s">
        <v>158</v>
      </c>
      <c r="D766" s="55">
        <v>90000</v>
      </c>
      <c r="E766" s="55"/>
      <c r="F766" s="55">
        <f t="shared" si="116"/>
        <v>90000</v>
      </c>
      <c r="G766" s="55">
        <v>97680</v>
      </c>
      <c r="H766" s="55">
        <v>100000</v>
      </c>
      <c r="I766" s="78" t="s">
        <v>311</v>
      </c>
    </row>
    <row r="767" spans="1:9" ht="12" customHeight="1" x14ac:dyDescent="0.2">
      <c r="A767" s="53" t="s">
        <v>362</v>
      </c>
      <c r="B767" s="53"/>
      <c r="C767" s="77" t="s">
        <v>159</v>
      </c>
      <c r="D767" s="55">
        <v>100000</v>
      </c>
      <c r="E767" s="55"/>
      <c r="F767" s="55">
        <f t="shared" si="116"/>
        <v>100000</v>
      </c>
      <c r="G767" s="55">
        <v>130000</v>
      </c>
      <c r="H767" s="55">
        <v>150000</v>
      </c>
      <c r="I767" s="78" t="s">
        <v>311</v>
      </c>
    </row>
    <row r="768" spans="1:9" ht="12" customHeight="1" x14ac:dyDescent="0.2">
      <c r="A768" s="53" t="s">
        <v>362</v>
      </c>
      <c r="B768" s="53"/>
      <c r="C768" s="54" t="s">
        <v>126</v>
      </c>
      <c r="D768" s="55">
        <v>50000</v>
      </c>
      <c r="E768" s="55"/>
      <c r="F768" s="55">
        <f t="shared" si="116"/>
        <v>50000</v>
      </c>
      <c r="G768" s="55">
        <v>50000</v>
      </c>
      <c r="H768" s="55">
        <v>150000</v>
      </c>
      <c r="I768" s="78" t="s">
        <v>311</v>
      </c>
    </row>
    <row r="769" spans="1:9" ht="12" customHeight="1" x14ac:dyDescent="0.2">
      <c r="A769" s="53" t="s">
        <v>362</v>
      </c>
      <c r="B769" s="53"/>
      <c r="C769" s="54" t="s">
        <v>348</v>
      </c>
      <c r="D769" s="55">
        <v>30000</v>
      </c>
      <c r="E769" s="55"/>
      <c r="F769" s="55">
        <f t="shared" si="116"/>
        <v>30000</v>
      </c>
      <c r="G769" s="55">
        <v>11590</v>
      </c>
      <c r="H769" s="55">
        <v>20000</v>
      </c>
      <c r="I769" s="78" t="s">
        <v>311</v>
      </c>
    </row>
    <row r="770" spans="1:9" ht="12" customHeight="1" x14ac:dyDescent="0.2">
      <c r="A770" s="53" t="s">
        <v>362</v>
      </c>
      <c r="B770" s="53"/>
      <c r="C770" s="54" t="s">
        <v>606</v>
      </c>
      <c r="D770" s="55">
        <v>0</v>
      </c>
      <c r="E770" s="55"/>
      <c r="F770" s="55">
        <f t="shared" si="116"/>
        <v>0</v>
      </c>
      <c r="G770" s="55">
        <v>468399</v>
      </c>
      <c r="H770" s="55">
        <v>500000</v>
      </c>
      <c r="I770" s="78" t="s">
        <v>311</v>
      </c>
    </row>
    <row r="771" spans="1:9" ht="12" customHeight="1" x14ac:dyDescent="0.2">
      <c r="A771" s="53" t="s">
        <v>362</v>
      </c>
      <c r="B771" s="53"/>
      <c r="C771" s="54" t="s">
        <v>349</v>
      </c>
      <c r="D771" s="55">
        <v>50000</v>
      </c>
      <c r="E771" s="55">
        <v>50000</v>
      </c>
      <c r="F771" s="55">
        <f t="shared" si="116"/>
        <v>100000</v>
      </c>
      <c r="G771" s="55">
        <v>100000</v>
      </c>
      <c r="H771" s="55">
        <v>100000</v>
      </c>
      <c r="I771" s="78" t="s">
        <v>311</v>
      </c>
    </row>
    <row r="772" spans="1:9" ht="12" customHeight="1" x14ac:dyDescent="0.2">
      <c r="A772" s="53" t="s">
        <v>362</v>
      </c>
      <c r="B772" s="53"/>
      <c r="C772" s="54" t="s">
        <v>254</v>
      </c>
      <c r="D772" s="55">
        <v>600000</v>
      </c>
      <c r="E772" s="55"/>
      <c r="F772" s="55">
        <f t="shared" si="116"/>
        <v>600000</v>
      </c>
      <c r="G772" s="55">
        <v>600000</v>
      </c>
      <c r="H772" s="55">
        <v>800000</v>
      </c>
      <c r="I772" s="78" t="s">
        <v>311</v>
      </c>
    </row>
    <row r="773" spans="1:9" ht="12" customHeight="1" x14ac:dyDescent="0.2">
      <c r="A773" s="53" t="s">
        <v>362</v>
      </c>
      <c r="B773" s="53"/>
      <c r="C773" s="54" t="s">
        <v>127</v>
      </c>
      <c r="D773" s="55">
        <v>15000</v>
      </c>
      <c r="E773" s="55"/>
      <c r="F773" s="55">
        <f t="shared" si="116"/>
        <v>15000</v>
      </c>
      <c r="G773" s="55">
        <v>6000</v>
      </c>
      <c r="H773" s="55">
        <v>10000</v>
      </c>
      <c r="I773" s="78" t="s">
        <v>311</v>
      </c>
    </row>
    <row r="774" spans="1:9" ht="12" customHeight="1" x14ac:dyDescent="0.2">
      <c r="A774" s="53" t="s">
        <v>362</v>
      </c>
      <c r="B774" s="53"/>
      <c r="C774" s="54" t="s">
        <v>128</v>
      </c>
      <c r="D774" s="55">
        <v>250000</v>
      </c>
      <c r="E774" s="55"/>
      <c r="F774" s="55">
        <f t="shared" si="116"/>
        <v>250000</v>
      </c>
      <c r="G774" s="55">
        <v>250000</v>
      </c>
      <c r="H774" s="55">
        <v>400000</v>
      </c>
      <c r="I774" s="78" t="s">
        <v>311</v>
      </c>
    </row>
    <row r="775" spans="1:9" ht="12" customHeight="1" x14ac:dyDescent="0.2">
      <c r="A775" s="53" t="s">
        <v>362</v>
      </c>
      <c r="B775" s="53"/>
      <c r="C775" s="54" t="s">
        <v>669</v>
      </c>
      <c r="D775" s="55">
        <v>0</v>
      </c>
      <c r="E775" s="55"/>
      <c r="F775" s="55">
        <f t="shared" si="116"/>
        <v>0</v>
      </c>
      <c r="G775" s="55">
        <v>0</v>
      </c>
      <c r="H775" s="55">
        <v>10000</v>
      </c>
      <c r="I775" s="78" t="s">
        <v>311</v>
      </c>
    </row>
    <row r="776" spans="1:9" ht="12" customHeight="1" x14ac:dyDescent="0.2">
      <c r="A776" s="53" t="s">
        <v>362</v>
      </c>
      <c r="B776" s="53"/>
      <c r="C776" s="54" t="s">
        <v>162</v>
      </c>
      <c r="D776" s="55">
        <v>15000</v>
      </c>
      <c r="E776" s="55"/>
      <c r="F776" s="55">
        <f t="shared" si="116"/>
        <v>15000</v>
      </c>
      <c r="G776" s="55">
        <v>12740</v>
      </c>
      <c r="H776" s="55">
        <v>15000</v>
      </c>
      <c r="I776" s="78" t="s">
        <v>311</v>
      </c>
    </row>
    <row r="777" spans="1:9" ht="12" customHeight="1" x14ac:dyDescent="0.2">
      <c r="A777" s="53" t="s">
        <v>362</v>
      </c>
      <c r="B777" s="53"/>
      <c r="C777" s="54" t="s">
        <v>140</v>
      </c>
      <c r="D777" s="55">
        <v>50000</v>
      </c>
      <c r="E777" s="55"/>
      <c r="F777" s="55">
        <f t="shared" si="116"/>
        <v>50000</v>
      </c>
      <c r="G777" s="55">
        <v>8918</v>
      </c>
      <c r="H777" s="55">
        <v>0</v>
      </c>
      <c r="I777" s="78" t="s">
        <v>311</v>
      </c>
    </row>
    <row r="778" spans="1:9" ht="12" customHeight="1" x14ac:dyDescent="0.2">
      <c r="A778" s="53" t="s">
        <v>321</v>
      </c>
      <c r="B778" s="53"/>
      <c r="C778" s="54" t="s">
        <v>407</v>
      </c>
      <c r="D778" s="55">
        <v>100000</v>
      </c>
      <c r="E778" s="55"/>
      <c r="F778" s="55">
        <f t="shared" si="116"/>
        <v>100000</v>
      </c>
      <c r="G778" s="55">
        <v>0</v>
      </c>
      <c r="H778" s="55">
        <v>0</v>
      </c>
      <c r="I778" s="78" t="s">
        <v>311</v>
      </c>
    </row>
    <row r="779" spans="1:9" ht="12" customHeight="1" x14ac:dyDescent="0.2">
      <c r="A779" s="53" t="s">
        <v>362</v>
      </c>
      <c r="B779" s="53"/>
      <c r="C779" s="54" t="s">
        <v>193</v>
      </c>
      <c r="D779" s="55">
        <v>30000</v>
      </c>
      <c r="E779" s="55"/>
      <c r="F779" s="55">
        <f t="shared" si="116"/>
        <v>30000</v>
      </c>
      <c r="G779" s="55">
        <v>50000</v>
      </c>
      <c r="H779" s="55">
        <v>50000</v>
      </c>
      <c r="I779" s="78" t="s">
        <v>311</v>
      </c>
    </row>
    <row r="780" spans="1:9" ht="12" customHeight="1" x14ac:dyDescent="0.2">
      <c r="A780" s="53" t="s">
        <v>362</v>
      </c>
      <c r="B780" s="53"/>
      <c r="C780" s="54" t="s">
        <v>284</v>
      </c>
      <c r="D780" s="55">
        <v>500000</v>
      </c>
      <c r="E780" s="55"/>
      <c r="F780" s="55">
        <f t="shared" si="116"/>
        <v>500000</v>
      </c>
      <c r="G780" s="55">
        <v>500000</v>
      </c>
      <c r="H780" s="55">
        <v>200000</v>
      </c>
      <c r="I780" s="78" t="s">
        <v>311</v>
      </c>
    </row>
    <row r="781" spans="1:9" ht="12" customHeight="1" x14ac:dyDescent="0.2">
      <c r="A781" s="53" t="s">
        <v>362</v>
      </c>
      <c r="B781" s="53"/>
      <c r="C781" s="54" t="s">
        <v>129</v>
      </c>
      <c r="D781" s="55">
        <v>50000</v>
      </c>
      <c r="E781" s="55"/>
      <c r="F781" s="55">
        <f t="shared" si="116"/>
        <v>50000</v>
      </c>
      <c r="G781" s="55">
        <v>50000</v>
      </c>
      <c r="H781" s="55">
        <v>60000</v>
      </c>
      <c r="I781" s="78" t="s">
        <v>311</v>
      </c>
    </row>
    <row r="782" spans="1:9" s="47" customFormat="1" x14ac:dyDescent="0.2">
      <c r="A782" s="66"/>
      <c r="B782" s="66"/>
      <c r="C782" s="67" t="s">
        <v>53</v>
      </c>
      <c r="D782" s="68">
        <f t="shared" ref="D782:H782" si="117">SUM(D762:D781)</f>
        <v>2680000</v>
      </c>
      <c r="E782" s="68">
        <f t="shared" si="117"/>
        <v>50000</v>
      </c>
      <c r="F782" s="68">
        <f t="shared" si="117"/>
        <v>2730000</v>
      </c>
      <c r="G782" s="68">
        <f t="shared" si="117"/>
        <v>2940897</v>
      </c>
      <c r="H782" s="68">
        <f t="shared" si="117"/>
        <v>3135000</v>
      </c>
      <c r="I782" s="69"/>
    </row>
    <row r="783" spans="1:9" s="47" customFormat="1" x14ac:dyDescent="0.2">
      <c r="A783" s="52"/>
      <c r="B783" s="52"/>
      <c r="D783" s="69"/>
      <c r="E783" s="69"/>
      <c r="F783" s="69"/>
      <c r="G783" s="69"/>
      <c r="H783" s="69"/>
      <c r="I783" s="69"/>
    </row>
    <row r="784" spans="1:9" s="47" customFormat="1" ht="12" customHeight="1" x14ac:dyDescent="0.2">
      <c r="A784" s="52"/>
      <c r="B784" s="52"/>
      <c r="D784" s="69"/>
      <c r="E784" s="69"/>
      <c r="F784" s="69"/>
      <c r="G784" s="69"/>
      <c r="H784" s="69"/>
      <c r="I784" s="69"/>
    </row>
    <row r="785" spans="1:9" s="45" customFormat="1" ht="12" customHeight="1" x14ac:dyDescent="0.2">
      <c r="A785" s="82" t="s">
        <v>458</v>
      </c>
      <c r="B785" s="82"/>
      <c r="D785" s="87"/>
      <c r="E785" s="87"/>
      <c r="F785" s="87"/>
      <c r="G785" s="87"/>
      <c r="H785" s="87"/>
      <c r="I785" s="87"/>
    </row>
    <row r="786" spans="1:9" ht="12" customHeight="1" x14ac:dyDescent="0.2">
      <c r="A786" s="48" t="s">
        <v>226</v>
      </c>
      <c r="B786" s="48"/>
      <c r="C786" s="43"/>
    </row>
    <row r="787" spans="1:9" s="88" customFormat="1" x14ac:dyDescent="0.2">
      <c r="A787" s="71" t="s">
        <v>52</v>
      </c>
      <c r="B787" s="71"/>
      <c r="C787" s="72"/>
      <c r="D787" s="73"/>
      <c r="E787" s="73"/>
      <c r="F787" s="73"/>
      <c r="G787" s="73"/>
      <c r="H787" s="73"/>
      <c r="I787" s="73"/>
    </row>
    <row r="788" spans="1:9" s="88" customFormat="1" x14ac:dyDescent="0.2">
      <c r="A788" s="89" t="s">
        <v>386</v>
      </c>
      <c r="B788" s="89" t="s">
        <v>211</v>
      </c>
      <c r="C788" s="90" t="s">
        <v>426</v>
      </c>
      <c r="D788" s="91">
        <v>1425000</v>
      </c>
      <c r="E788" s="91"/>
      <c r="F788" s="91">
        <f>SUM(D788:E788)</f>
        <v>1425000</v>
      </c>
      <c r="G788" s="91">
        <v>1425000</v>
      </c>
      <c r="H788" s="91">
        <v>0</v>
      </c>
      <c r="I788" s="78" t="s">
        <v>311</v>
      </c>
    </row>
    <row r="789" spans="1:9" s="88" customFormat="1" x14ac:dyDescent="0.2">
      <c r="A789" s="89" t="s">
        <v>283</v>
      </c>
      <c r="B789" s="89" t="s">
        <v>283</v>
      </c>
      <c r="C789" s="90" t="s">
        <v>390</v>
      </c>
      <c r="D789" s="91">
        <v>15000</v>
      </c>
      <c r="E789" s="91"/>
      <c r="F789" s="91">
        <f t="shared" ref="F789:F791" si="118">SUM(D789:E789)</f>
        <v>15000</v>
      </c>
      <c r="G789" s="91">
        <v>5250</v>
      </c>
      <c r="H789" s="91">
        <v>0</v>
      </c>
      <c r="I789" s="78" t="s">
        <v>311</v>
      </c>
    </row>
    <row r="790" spans="1:9" s="88" customFormat="1" x14ac:dyDescent="0.2">
      <c r="A790" s="89" t="s">
        <v>339</v>
      </c>
      <c r="B790" s="89" t="s">
        <v>339</v>
      </c>
      <c r="C790" s="90" t="s">
        <v>149</v>
      </c>
      <c r="D790" s="91">
        <v>25000</v>
      </c>
      <c r="E790" s="91"/>
      <c r="F790" s="91">
        <f t="shared" si="118"/>
        <v>25000</v>
      </c>
      <c r="G790" s="91">
        <v>0</v>
      </c>
      <c r="H790" s="91">
        <v>0</v>
      </c>
      <c r="I790" s="78" t="s">
        <v>311</v>
      </c>
    </row>
    <row r="791" spans="1:9" s="88" customFormat="1" x14ac:dyDescent="0.2">
      <c r="A791" s="89" t="s">
        <v>212</v>
      </c>
      <c r="B791" s="89" t="s">
        <v>212</v>
      </c>
      <c r="C791" s="90" t="s">
        <v>95</v>
      </c>
      <c r="D791" s="91">
        <v>101000</v>
      </c>
      <c r="E791" s="91"/>
      <c r="F791" s="91">
        <f t="shared" si="118"/>
        <v>101000</v>
      </c>
      <c r="G791" s="91">
        <v>97937</v>
      </c>
      <c r="H791" s="91">
        <v>0</v>
      </c>
      <c r="I791" s="78" t="s">
        <v>311</v>
      </c>
    </row>
    <row r="792" spans="1:9" s="72" customFormat="1" x14ac:dyDescent="0.2">
      <c r="A792" s="92"/>
      <c r="B792" s="92"/>
      <c r="C792" s="93" t="s">
        <v>53</v>
      </c>
      <c r="D792" s="94">
        <f>SUM(D788:D791)</f>
        <v>1566000</v>
      </c>
      <c r="E792" s="94">
        <f>SUM(E788:E791)</f>
        <v>0</v>
      </c>
      <c r="F792" s="94">
        <f>SUM(F788:F791)</f>
        <v>1566000</v>
      </c>
      <c r="G792" s="94">
        <f t="shared" ref="G792:H792" si="119">SUM(G788:G791)</f>
        <v>1528187</v>
      </c>
      <c r="H792" s="94">
        <f t="shared" si="119"/>
        <v>0</v>
      </c>
      <c r="I792" s="73"/>
    </row>
    <row r="793" spans="1:9" s="72" customFormat="1" x14ac:dyDescent="0.2">
      <c r="A793" s="71"/>
      <c r="B793" s="71"/>
      <c r="D793" s="73"/>
      <c r="E793" s="73"/>
      <c r="F793" s="73"/>
      <c r="G793" s="73"/>
      <c r="H793" s="73"/>
      <c r="I793" s="73"/>
    </row>
    <row r="794" spans="1:9" s="72" customFormat="1" x14ac:dyDescent="0.2">
      <c r="A794" s="71"/>
      <c r="B794" s="71"/>
      <c r="D794" s="73"/>
      <c r="E794" s="73"/>
      <c r="F794" s="73"/>
      <c r="G794" s="73"/>
      <c r="H794" s="73"/>
      <c r="I794" s="73"/>
    </row>
    <row r="795" spans="1:9" s="45" customFormat="1" ht="12" customHeight="1" x14ac:dyDescent="0.2">
      <c r="A795" s="82" t="s">
        <v>458</v>
      </c>
      <c r="B795" s="82"/>
      <c r="D795" s="87"/>
      <c r="E795" s="87"/>
      <c r="F795" s="87"/>
      <c r="G795" s="87"/>
      <c r="H795" s="87"/>
      <c r="I795" s="87"/>
    </row>
    <row r="796" spans="1:9" ht="12" customHeight="1" x14ac:dyDescent="0.2">
      <c r="A796" s="48" t="s">
        <v>226</v>
      </c>
      <c r="B796" s="48"/>
      <c r="C796" s="43"/>
    </row>
    <row r="797" spans="1:9" ht="12" customHeight="1" x14ac:dyDescent="0.2">
      <c r="A797" s="52" t="s">
        <v>50</v>
      </c>
      <c r="B797" s="52"/>
      <c r="C797" s="47"/>
    </row>
    <row r="798" spans="1:9" ht="12" customHeight="1" x14ac:dyDescent="0.2">
      <c r="A798" s="53" t="s">
        <v>368</v>
      </c>
      <c r="B798" s="53" t="s">
        <v>322</v>
      </c>
      <c r="C798" s="54" t="s">
        <v>94</v>
      </c>
      <c r="D798" s="95">
        <v>1219000</v>
      </c>
      <c r="E798" s="55"/>
      <c r="F798" s="55">
        <f>SUM(D798:E798)</f>
        <v>1219000</v>
      </c>
      <c r="G798" s="95">
        <v>1218350</v>
      </c>
      <c r="H798" s="95">
        <v>0</v>
      </c>
      <c r="I798" s="78" t="s">
        <v>311</v>
      </c>
    </row>
    <row r="799" spans="1:9" s="47" customFormat="1" ht="12" customHeight="1" x14ac:dyDescent="0.2">
      <c r="A799" s="66"/>
      <c r="B799" s="66"/>
      <c r="C799" s="67" t="s">
        <v>62</v>
      </c>
      <c r="D799" s="96">
        <f t="shared" ref="D799" si="120">SUM(D798:D798)</f>
        <v>1219000</v>
      </c>
      <c r="E799" s="68">
        <f t="shared" ref="E799:H799" si="121">SUM(E798:E798)</f>
        <v>0</v>
      </c>
      <c r="F799" s="68">
        <f t="shared" si="121"/>
        <v>1219000</v>
      </c>
      <c r="G799" s="68">
        <f t="shared" si="121"/>
        <v>1218350</v>
      </c>
      <c r="H799" s="68">
        <f t="shared" si="121"/>
        <v>0</v>
      </c>
      <c r="I799" s="69"/>
    </row>
    <row r="800" spans="1:9" s="47" customFormat="1" ht="12" customHeight="1" x14ac:dyDescent="0.2">
      <c r="A800" s="52"/>
      <c r="B800" s="52"/>
      <c r="D800" s="69"/>
      <c r="E800" s="69"/>
      <c r="F800" s="69"/>
      <c r="G800" s="69"/>
      <c r="H800" s="69"/>
      <c r="I800" s="69"/>
    </row>
    <row r="801" spans="1:9" s="47" customFormat="1" ht="12" customHeight="1" x14ac:dyDescent="0.2">
      <c r="A801" s="52"/>
      <c r="B801" s="52"/>
      <c r="D801" s="69"/>
      <c r="E801" s="69"/>
      <c r="F801" s="69"/>
      <c r="G801" s="69"/>
      <c r="H801" s="69"/>
      <c r="I801" s="69"/>
    </row>
    <row r="802" spans="1:9" s="45" customFormat="1" ht="12" customHeight="1" x14ac:dyDescent="0.2">
      <c r="A802" s="82" t="s">
        <v>611</v>
      </c>
      <c r="B802" s="82"/>
      <c r="D802" s="87"/>
      <c r="E802" s="87"/>
      <c r="F802" s="87"/>
      <c r="G802" s="87"/>
      <c r="H802" s="87"/>
      <c r="I802" s="87"/>
    </row>
    <row r="803" spans="1:9" ht="12" customHeight="1" x14ac:dyDescent="0.2">
      <c r="A803" s="48" t="s">
        <v>226</v>
      </c>
      <c r="B803" s="48"/>
      <c r="C803" s="43"/>
    </row>
    <row r="804" spans="1:9" ht="12" customHeight="1" x14ac:dyDescent="0.2">
      <c r="A804" s="52" t="s">
        <v>50</v>
      </c>
      <c r="B804" s="52"/>
      <c r="C804" s="47"/>
    </row>
    <row r="805" spans="1:9" ht="12" customHeight="1" x14ac:dyDescent="0.2">
      <c r="A805" s="53" t="s">
        <v>368</v>
      </c>
      <c r="B805" s="53" t="s">
        <v>322</v>
      </c>
      <c r="C805" s="54" t="s">
        <v>612</v>
      </c>
      <c r="D805" s="95"/>
      <c r="E805" s="55">
        <v>200000</v>
      </c>
      <c r="F805" s="55">
        <f>SUM(D805:E805)</f>
        <v>200000</v>
      </c>
      <c r="G805" s="95">
        <v>200000</v>
      </c>
      <c r="H805" s="95">
        <v>0</v>
      </c>
      <c r="I805" s="78" t="s">
        <v>311</v>
      </c>
    </row>
    <row r="806" spans="1:9" s="47" customFormat="1" ht="12" customHeight="1" x14ac:dyDescent="0.2">
      <c r="A806" s="66"/>
      <c r="B806" s="66"/>
      <c r="C806" s="67" t="s">
        <v>62</v>
      </c>
      <c r="D806" s="96">
        <f t="shared" ref="D806:H806" si="122">SUM(D805:D805)</f>
        <v>0</v>
      </c>
      <c r="E806" s="68">
        <f t="shared" si="122"/>
        <v>200000</v>
      </c>
      <c r="F806" s="68">
        <f t="shared" si="122"/>
        <v>200000</v>
      </c>
      <c r="G806" s="68">
        <f t="shared" si="122"/>
        <v>200000</v>
      </c>
      <c r="H806" s="68">
        <f t="shared" si="122"/>
        <v>0</v>
      </c>
      <c r="I806" s="69"/>
    </row>
    <row r="807" spans="1:9" s="47" customFormat="1" ht="12" customHeight="1" x14ac:dyDescent="0.2">
      <c r="A807" s="52"/>
      <c r="B807" s="52"/>
      <c r="D807" s="69"/>
      <c r="E807" s="69"/>
      <c r="F807" s="69"/>
      <c r="G807" s="69"/>
      <c r="H807" s="69"/>
      <c r="I807" s="69"/>
    </row>
    <row r="808" spans="1:9" s="47" customFormat="1" ht="12" customHeight="1" x14ac:dyDescent="0.2">
      <c r="A808" s="52"/>
      <c r="B808" s="52"/>
      <c r="D808" s="69"/>
      <c r="E808" s="69"/>
      <c r="F808" s="69"/>
      <c r="G808" s="69"/>
      <c r="H808" s="69"/>
      <c r="I808" s="69"/>
    </row>
    <row r="809" spans="1:9" s="45" customFormat="1" ht="12" customHeight="1" x14ac:dyDescent="0.2">
      <c r="A809" s="82" t="s">
        <v>611</v>
      </c>
      <c r="B809" s="82"/>
      <c r="D809" s="87"/>
      <c r="E809" s="87"/>
      <c r="F809" s="87"/>
      <c r="G809" s="87"/>
      <c r="H809" s="87"/>
      <c r="I809" s="87"/>
    </row>
    <row r="810" spans="1:9" ht="12" customHeight="1" x14ac:dyDescent="0.2">
      <c r="A810" s="48" t="s">
        <v>226</v>
      </c>
      <c r="B810" s="48"/>
      <c r="C810" s="43"/>
    </row>
    <row r="811" spans="1:9" s="88" customFormat="1" x14ac:dyDescent="0.2">
      <c r="A811" s="71" t="s">
        <v>52</v>
      </c>
      <c r="B811" s="71"/>
      <c r="C811" s="72"/>
      <c r="D811" s="73"/>
      <c r="E811" s="73"/>
      <c r="F811" s="73"/>
      <c r="G811" s="73"/>
      <c r="H811" s="73"/>
      <c r="I811" s="73"/>
    </row>
    <row r="812" spans="1:9" s="88" customFormat="1" x14ac:dyDescent="0.2">
      <c r="A812" s="89" t="s">
        <v>386</v>
      </c>
      <c r="B812" s="89" t="s">
        <v>211</v>
      </c>
      <c r="C812" s="90" t="s">
        <v>620</v>
      </c>
      <c r="D812" s="91"/>
      <c r="E812" s="91">
        <v>220364</v>
      </c>
      <c r="F812" s="91">
        <f>SUM(D812:E812)</f>
        <v>220364</v>
      </c>
      <c r="G812" s="91">
        <v>220364</v>
      </c>
      <c r="H812" s="91">
        <v>0</v>
      </c>
      <c r="I812" s="78" t="s">
        <v>311</v>
      </c>
    </row>
    <row r="813" spans="1:9" s="88" customFormat="1" x14ac:dyDescent="0.2">
      <c r="A813" s="89" t="s">
        <v>212</v>
      </c>
      <c r="B813" s="89" t="s">
        <v>212</v>
      </c>
      <c r="C813" s="90" t="s">
        <v>95</v>
      </c>
      <c r="D813" s="91"/>
      <c r="E813" s="91">
        <v>28647</v>
      </c>
      <c r="F813" s="91">
        <f t="shared" ref="F813" si="123">SUM(D813:E813)</f>
        <v>28647</v>
      </c>
      <c r="G813" s="91">
        <v>28646</v>
      </c>
      <c r="H813" s="91">
        <v>0</v>
      </c>
      <c r="I813" s="78" t="s">
        <v>311</v>
      </c>
    </row>
    <row r="814" spans="1:9" s="72" customFormat="1" x14ac:dyDescent="0.2">
      <c r="A814" s="92"/>
      <c r="B814" s="92"/>
      <c r="C814" s="93" t="s">
        <v>53</v>
      </c>
      <c r="D814" s="94">
        <f t="shared" ref="D814:H814" si="124">SUM(D812:D813)</f>
        <v>0</v>
      </c>
      <c r="E814" s="94">
        <f t="shared" si="124"/>
        <v>249011</v>
      </c>
      <c r="F814" s="94">
        <f t="shared" si="124"/>
        <v>249011</v>
      </c>
      <c r="G814" s="94">
        <f t="shared" si="124"/>
        <v>249010</v>
      </c>
      <c r="H814" s="94">
        <f t="shared" si="124"/>
        <v>0</v>
      </c>
      <c r="I814" s="73"/>
    </row>
    <row r="815" spans="1:9" s="47" customFormat="1" ht="12" customHeight="1" x14ac:dyDescent="0.2">
      <c r="A815" s="52"/>
      <c r="B815" s="52"/>
      <c r="D815" s="69"/>
      <c r="E815" s="69"/>
      <c r="F815" s="69"/>
      <c r="G815" s="69"/>
      <c r="H815" s="69"/>
      <c r="I815" s="69"/>
    </row>
    <row r="816" spans="1:9" s="47" customFormat="1" ht="12" customHeight="1" x14ac:dyDescent="0.2">
      <c r="A816" s="52"/>
      <c r="B816" s="52"/>
      <c r="D816" s="69"/>
      <c r="E816" s="69"/>
      <c r="F816" s="69"/>
      <c r="G816" s="69"/>
      <c r="H816" s="69"/>
      <c r="I816" s="69"/>
    </row>
    <row r="817" spans="1:9" s="45" customFormat="1" ht="12" customHeight="1" x14ac:dyDescent="0.2">
      <c r="A817" s="82" t="s">
        <v>239</v>
      </c>
      <c r="B817" s="82"/>
      <c r="D817" s="87"/>
      <c r="E817" s="87"/>
      <c r="F817" s="87"/>
      <c r="G817" s="87"/>
      <c r="H817" s="87"/>
      <c r="I817" s="87"/>
    </row>
    <row r="818" spans="1:9" s="45" customFormat="1" ht="12" customHeight="1" x14ac:dyDescent="0.2">
      <c r="A818" s="82" t="s">
        <v>240</v>
      </c>
      <c r="B818" s="82"/>
      <c r="D818" s="87"/>
      <c r="E818" s="87"/>
      <c r="F818" s="87"/>
      <c r="G818" s="87"/>
      <c r="H818" s="87"/>
      <c r="I818" s="87"/>
    </row>
    <row r="819" spans="1:9" s="60" customFormat="1" ht="12" customHeight="1" x14ac:dyDescent="0.2">
      <c r="A819" s="59" t="s">
        <v>52</v>
      </c>
      <c r="B819" s="59"/>
      <c r="D819" s="42"/>
      <c r="E819" s="42"/>
      <c r="F819" s="42"/>
      <c r="G819" s="42"/>
      <c r="H819" s="42"/>
      <c r="I819" s="42"/>
    </row>
    <row r="820" spans="1:9" ht="11.1" customHeight="1" x14ac:dyDescent="0.2">
      <c r="A820" s="53" t="s">
        <v>218</v>
      </c>
      <c r="B820" s="53" t="s">
        <v>218</v>
      </c>
      <c r="C820" s="54" t="s">
        <v>203</v>
      </c>
      <c r="D820" s="55">
        <v>1000000</v>
      </c>
      <c r="E820" s="55"/>
      <c r="F820" s="55">
        <f t="shared" ref="F820:F843" si="125">SUM(D820:E820)</f>
        <v>1000000</v>
      </c>
      <c r="G820" s="55">
        <v>633041</v>
      </c>
      <c r="H820" s="55">
        <v>800000</v>
      </c>
      <c r="I820" s="78" t="s">
        <v>311</v>
      </c>
    </row>
    <row r="821" spans="1:9" ht="11.1" customHeight="1" x14ac:dyDescent="0.2">
      <c r="A821" s="53" t="s">
        <v>315</v>
      </c>
      <c r="B821" s="53" t="s">
        <v>315</v>
      </c>
      <c r="C821" s="54" t="s">
        <v>267</v>
      </c>
      <c r="D821" s="55">
        <v>270000</v>
      </c>
      <c r="E821" s="55"/>
      <c r="F821" s="55">
        <f t="shared" si="125"/>
        <v>270000</v>
      </c>
      <c r="G821" s="55">
        <v>58192</v>
      </c>
      <c r="H821" s="55">
        <v>216000</v>
      </c>
      <c r="I821" s="78" t="s">
        <v>311</v>
      </c>
    </row>
    <row r="822" spans="1:9" ht="11.1" customHeight="1" x14ac:dyDescent="0.2">
      <c r="A822" s="53" t="s">
        <v>218</v>
      </c>
      <c r="B822" s="53" t="s">
        <v>218</v>
      </c>
      <c r="C822" s="54" t="s">
        <v>255</v>
      </c>
      <c r="D822" s="55">
        <v>1900000</v>
      </c>
      <c r="E822" s="55"/>
      <c r="F822" s="55">
        <f t="shared" si="125"/>
        <v>1900000</v>
      </c>
      <c r="G822" s="55">
        <v>1034329</v>
      </c>
      <c r="H822" s="55">
        <v>2000000</v>
      </c>
      <c r="I822" s="78" t="s">
        <v>311</v>
      </c>
    </row>
    <row r="823" spans="1:9" ht="11.1" customHeight="1" x14ac:dyDescent="0.2">
      <c r="A823" s="53" t="s">
        <v>218</v>
      </c>
      <c r="B823" s="53"/>
      <c r="C823" s="54" t="s">
        <v>256</v>
      </c>
      <c r="D823" s="55">
        <v>700000</v>
      </c>
      <c r="E823" s="55"/>
      <c r="F823" s="55">
        <f t="shared" si="125"/>
        <v>700000</v>
      </c>
      <c r="G823" s="55">
        <v>740922</v>
      </c>
      <c r="H823" s="55"/>
      <c r="I823" s="78" t="s">
        <v>311</v>
      </c>
    </row>
    <row r="824" spans="1:9" ht="11.1" customHeight="1" x14ac:dyDescent="0.2">
      <c r="A824" s="53" t="s">
        <v>218</v>
      </c>
      <c r="B824" s="53"/>
      <c r="C824" s="54" t="s">
        <v>303</v>
      </c>
      <c r="D824" s="55">
        <v>1500000</v>
      </c>
      <c r="E824" s="55"/>
      <c r="F824" s="55">
        <f t="shared" si="125"/>
        <v>1500000</v>
      </c>
      <c r="G824" s="55">
        <v>429974</v>
      </c>
      <c r="H824" s="55"/>
      <c r="I824" s="78" t="s">
        <v>311</v>
      </c>
    </row>
    <row r="825" spans="1:9" ht="11.1" customHeight="1" x14ac:dyDescent="0.2">
      <c r="A825" s="53" t="s">
        <v>315</v>
      </c>
      <c r="B825" s="53" t="s">
        <v>315</v>
      </c>
      <c r="C825" s="54" t="s">
        <v>257</v>
      </c>
      <c r="D825" s="55">
        <v>1107000</v>
      </c>
      <c r="E825" s="55"/>
      <c r="F825" s="55">
        <f t="shared" si="125"/>
        <v>1107000</v>
      </c>
      <c r="G825" s="55">
        <v>230714</v>
      </c>
      <c r="H825" s="55">
        <v>540000</v>
      </c>
      <c r="I825" s="78" t="s">
        <v>311</v>
      </c>
    </row>
    <row r="826" spans="1:9" ht="11.1" customHeight="1" x14ac:dyDescent="0.2">
      <c r="A826" s="53" t="s">
        <v>324</v>
      </c>
      <c r="B826" s="53" t="s">
        <v>324</v>
      </c>
      <c r="C826" s="54" t="s">
        <v>258</v>
      </c>
      <c r="D826" s="55">
        <v>50000</v>
      </c>
      <c r="E826" s="55"/>
      <c r="F826" s="55">
        <f t="shared" si="125"/>
        <v>50000</v>
      </c>
      <c r="G826" s="55">
        <v>35101</v>
      </c>
      <c r="H826" s="55"/>
      <c r="I826" s="78" t="s">
        <v>311</v>
      </c>
    </row>
    <row r="827" spans="1:9" ht="12" customHeight="1" x14ac:dyDescent="0.2">
      <c r="A827" s="53" t="s">
        <v>315</v>
      </c>
      <c r="B827" s="53" t="s">
        <v>315</v>
      </c>
      <c r="C827" s="54" t="s">
        <v>259</v>
      </c>
      <c r="D827" s="55">
        <v>14000</v>
      </c>
      <c r="E827" s="55"/>
      <c r="F827" s="55">
        <f t="shared" si="125"/>
        <v>14000</v>
      </c>
      <c r="G827" s="55">
        <v>6954</v>
      </c>
      <c r="H827" s="55"/>
      <c r="I827" s="78" t="s">
        <v>311</v>
      </c>
    </row>
    <row r="828" spans="1:9" ht="11.1" customHeight="1" x14ac:dyDescent="0.2">
      <c r="A828" s="53" t="s">
        <v>218</v>
      </c>
      <c r="B828" s="53" t="s">
        <v>218</v>
      </c>
      <c r="C828" s="54" t="s">
        <v>260</v>
      </c>
      <c r="D828" s="55">
        <v>450000</v>
      </c>
      <c r="E828" s="55"/>
      <c r="F828" s="55">
        <f t="shared" si="125"/>
        <v>450000</v>
      </c>
      <c r="G828" s="55">
        <v>571500</v>
      </c>
      <c r="H828" s="55">
        <v>500000</v>
      </c>
      <c r="I828" s="78" t="s">
        <v>311</v>
      </c>
    </row>
    <row r="829" spans="1:9" ht="11.1" customHeight="1" x14ac:dyDescent="0.2">
      <c r="A829" s="53" t="s">
        <v>320</v>
      </c>
      <c r="B829" s="53" t="s">
        <v>320</v>
      </c>
      <c r="C829" s="54" t="s">
        <v>415</v>
      </c>
      <c r="D829" s="55">
        <v>50000</v>
      </c>
      <c r="E829" s="55"/>
      <c r="F829" s="55">
        <f t="shared" si="125"/>
        <v>50000</v>
      </c>
      <c r="G829" s="55">
        <v>12831</v>
      </c>
      <c r="H829" s="55"/>
      <c r="I829" s="78" t="s">
        <v>311</v>
      </c>
    </row>
    <row r="830" spans="1:9" ht="11.1" customHeight="1" x14ac:dyDescent="0.2">
      <c r="A830" s="53" t="s">
        <v>218</v>
      </c>
      <c r="B830" s="53" t="s">
        <v>218</v>
      </c>
      <c r="C830" s="54" t="s">
        <v>261</v>
      </c>
      <c r="D830" s="55">
        <v>1800000</v>
      </c>
      <c r="E830" s="55"/>
      <c r="F830" s="55">
        <f t="shared" si="125"/>
        <v>1800000</v>
      </c>
      <c r="G830" s="55">
        <v>650000</v>
      </c>
      <c r="H830" s="55">
        <v>1600000</v>
      </c>
      <c r="I830" s="78" t="s">
        <v>311</v>
      </c>
    </row>
    <row r="831" spans="1:9" ht="11.1" customHeight="1" x14ac:dyDescent="0.2">
      <c r="A831" s="53" t="s">
        <v>218</v>
      </c>
      <c r="B831" s="53"/>
      <c r="C831" s="54" t="s">
        <v>262</v>
      </c>
      <c r="D831" s="55">
        <v>150000</v>
      </c>
      <c r="E831" s="55"/>
      <c r="F831" s="55">
        <f t="shared" si="125"/>
        <v>150000</v>
      </c>
      <c r="G831" s="55">
        <v>0</v>
      </c>
      <c r="H831" s="55"/>
      <c r="I831" s="78" t="s">
        <v>311</v>
      </c>
    </row>
    <row r="832" spans="1:9" ht="11.1" customHeight="1" x14ac:dyDescent="0.2">
      <c r="A832" s="53" t="s">
        <v>218</v>
      </c>
      <c r="B832" s="53"/>
      <c r="C832" s="54" t="s">
        <v>304</v>
      </c>
      <c r="D832" s="55">
        <v>300000</v>
      </c>
      <c r="E832" s="55"/>
      <c r="F832" s="55">
        <f t="shared" si="125"/>
        <v>300000</v>
      </c>
      <c r="G832" s="55">
        <v>275200</v>
      </c>
      <c r="H832" s="55">
        <v>144000</v>
      </c>
      <c r="I832" s="78" t="s">
        <v>311</v>
      </c>
    </row>
    <row r="833" spans="1:9" ht="11.1" customHeight="1" x14ac:dyDescent="0.2">
      <c r="A833" s="53" t="s">
        <v>218</v>
      </c>
      <c r="B833" s="53"/>
      <c r="C833" s="54" t="s">
        <v>553</v>
      </c>
      <c r="D833" s="55">
        <v>1575000</v>
      </c>
      <c r="E833" s="55"/>
      <c r="F833" s="55">
        <f t="shared" si="125"/>
        <v>1575000</v>
      </c>
      <c r="G833" s="55">
        <v>393700</v>
      </c>
      <c r="H833" s="55"/>
      <c r="I833" s="78" t="s">
        <v>311</v>
      </c>
    </row>
    <row r="834" spans="1:9" ht="10.5" customHeight="1" x14ac:dyDescent="0.2">
      <c r="A834" s="53" t="s">
        <v>315</v>
      </c>
      <c r="B834" s="53" t="s">
        <v>315</v>
      </c>
      <c r="C834" s="54" t="s">
        <v>263</v>
      </c>
      <c r="D834" s="55">
        <v>1168000</v>
      </c>
      <c r="E834" s="55"/>
      <c r="F834" s="55">
        <f t="shared" si="125"/>
        <v>1168000</v>
      </c>
      <c r="G834" s="55">
        <v>136118</v>
      </c>
      <c r="H834" s="55">
        <v>611000</v>
      </c>
      <c r="I834" s="78" t="s">
        <v>311</v>
      </c>
    </row>
    <row r="835" spans="1:9" ht="12" customHeight="1" x14ac:dyDescent="0.2">
      <c r="A835" s="53" t="s">
        <v>576</v>
      </c>
      <c r="B835" s="53" t="s">
        <v>324</v>
      </c>
      <c r="C835" s="77" t="s">
        <v>264</v>
      </c>
      <c r="D835" s="55">
        <v>500000</v>
      </c>
      <c r="E835" s="55"/>
      <c r="F835" s="55">
        <f t="shared" si="125"/>
        <v>500000</v>
      </c>
      <c r="G835" s="55">
        <v>10313</v>
      </c>
      <c r="H835" s="55">
        <v>1000000</v>
      </c>
      <c r="I835" s="78" t="s">
        <v>311</v>
      </c>
    </row>
    <row r="836" spans="1:9" ht="14.25" customHeight="1" x14ac:dyDescent="0.2">
      <c r="A836" s="53" t="s">
        <v>315</v>
      </c>
      <c r="B836" s="53" t="s">
        <v>315</v>
      </c>
      <c r="C836" s="77" t="s">
        <v>265</v>
      </c>
      <c r="D836" s="55">
        <v>135000</v>
      </c>
      <c r="E836" s="55"/>
      <c r="F836" s="55">
        <f t="shared" si="125"/>
        <v>135000</v>
      </c>
      <c r="G836" s="55">
        <v>508401</v>
      </c>
      <c r="H836" s="55">
        <v>270000</v>
      </c>
      <c r="I836" s="78" t="s">
        <v>311</v>
      </c>
    </row>
    <row r="837" spans="1:9" ht="14.25" customHeight="1" x14ac:dyDescent="0.2">
      <c r="A837" s="53" t="s">
        <v>406</v>
      </c>
      <c r="B837" s="53" t="s">
        <v>328</v>
      </c>
      <c r="C837" s="77" t="s">
        <v>165</v>
      </c>
      <c r="D837" s="55">
        <v>120000</v>
      </c>
      <c r="E837" s="55"/>
      <c r="F837" s="55">
        <f t="shared" si="125"/>
        <v>120000</v>
      </c>
      <c r="G837" s="55">
        <v>20727</v>
      </c>
      <c r="H837" s="55"/>
      <c r="I837" s="78" t="s">
        <v>311</v>
      </c>
    </row>
    <row r="838" spans="1:9" ht="12" customHeight="1" x14ac:dyDescent="0.2">
      <c r="A838" s="53" t="s">
        <v>218</v>
      </c>
      <c r="B838" s="53" t="s">
        <v>218</v>
      </c>
      <c r="C838" s="54" t="s">
        <v>156</v>
      </c>
      <c r="D838" s="55">
        <v>100000</v>
      </c>
      <c r="E838" s="55"/>
      <c r="F838" s="55">
        <f t="shared" si="125"/>
        <v>100000</v>
      </c>
      <c r="G838" s="55">
        <v>0</v>
      </c>
      <c r="H838" s="55"/>
      <c r="I838" s="78" t="s">
        <v>311</v>
      </c>
    </row>
    <row r="839" spans="1:9" ht="12" customHeight="1" x14ac:dyDescent="0.2">
      <c r="A839" s="53" t="s">
        <v>213</v>
      </c>
      <c r="B839" s="53" t="s">
        <v>213</v>
      </c>
      <c r="C839" s="54" t="s">
        <v>157</v>
      </c>
      <c r="D839" s="55">
        <v>120000</v>
      </c>
      <c r="E839" s="55"/>
      <c r="F839" s="55">
        <f t="shared" si="125"/>
        <v>120000</v>
      </c>
      <c r="G839" s="55">
        <v>41253</v>
      </c>
      <c r="H839" s="55">
        <v>50000</v>
      </c>
      <c r="I839" s="78" t="s">
        <v>311</v>
      </c>
    </row>
    <row r="840" spans="1:9" ht="12" customHeight="1" x14ac:dyDescent="0.2">
      <c r="A840" s="53" t="s">
        <v>218</v>
      </c>
      <c r="B840" s="53" t="s">
        <v>218</v>
      </c>
      <c r="C840" s="54" t="s">
        <v>546</v>
      </c>
      <c r="D840" s="55">
        <v>900000</v>
      </c>
      <c r="E840" s="55"/>
      <c r="F840" s="55">
        <f t="shared" si="125"/>
        <v>900000</v>
      </c>
      <c r="G840" s="55">
        <v>750500</v>
      </c>
      <c r="H840" s="55">
        <v>250000</v>
      </c>
      <c r="I840" s="78" t="s">
        <v>311</v>
      </c>
    </row>
    <row r="841" spans="1:9" ht="12" customHeight="1" x14ac:dyDescent="0.2">
      <c r="A841" s="53" t="s">
        <v>218</v>
      </c>
      <c r="B841" s="53"/>
      <c r="C841" s="54" t="s">
        <v>547</v>
      </c>
      <c r="D841" s="55">
        <v>1000000</v>
      </c>
      <c r="E841" s="55"/>
      <c r="F841" s="55">
        <f t="shared" si="125"/>
        <v>1000000</v>
      </c>
      <c r="G841" s="55">
        <v>1027400</v>
      </c>
      <c r="H841" s="55">
        <v>500000</v>
      </c>
      <c r="I841" s="78" t="s">
        <v>311</v>
      </c>
    </row>
    <row r="842" spans="1:9" ht="12" customHeight="1" x14ac:dyDescent="0.2">
      <c r="A842" s="53" t="s">
        <v>218</v>
      </c>
      <c r="B842" s="53"/>
      <c r="C842" s="54" t="s">
        <v>419</v>
      </c>
      <c r="D842" s="55">
        <v>300000</v>
      </c>
      <c r="E842" s="55"/>
      <c r="F842" s="55">
        <f t="shared" si="125"/>
        <v>300000</v>
      </c>
      <c r="G842" s="55">
        <v>617000</v>
      </c>
      <c r="H842" s="55">
        <v>250000</v>
      </c>
      <c r="I842" s="78" t="s">
        <v>311</v>
      </c>
    </row>
    <row r="843" spans="1:9" ht="12" customHeight="1" x14ac:dyDescent="0.2">
      <c r="A843" s="53" t="s">
        <v>315</v>
      </c>
      <c r="B843" s="53" t="s">
        <v>315</v>
      </c>
      <c r="C843" s="54" t="s">
        <v>266</v>
      </c>
      <c r="D843" s="55">
        <v>686000</v>
      </c>
      <c r="E843" s="55"/>
      <c r="F843" s="55">
        <f t="shared" si="125"/>
        <v>686000</v>
      </c>
      <c r="G843" s="55">
        <v>505509</v>
      </c>
      <c r="H843" s="55">
        <v>285000</v>
      </c>
      <c r="I843" s="78" t="s">
        <v>311</v>
      </c>
    </row>
    <row r="844" spans="1:9" ht="12" customHeight="1" x14ac:dyDescent="0.2">
      <c r="A844" s="53" t="s">
        <v>218</v>
      </c>
      <c r="B844" s="53" t="s">
        <v>218</v>
      </c>
      <c r="C844" s="54" t="s">
        <v>548</v>
      </c>
      <c r="D844" s="55">
        <v>100000</v>
      </c>
      <c r="E844" s="55"/>
      <c r="F844" s="55">
        <f t="shared" ref="F844:F845" si="126">SUM(D844:E844)</f>
        <v>100000</v>
      </c>
      <c r="G844" s="55">
        <v>362668</v>
      </c>
      <c r="H844" s="55"/>
      <c r="I844" s="78" t="s">
        <v>311</v>
      </c>
    </row>
    <row r="845" spans="1:9" ht="12" customHeight="1" x14ac:dyDescent="0.2">
      <c r="A845" s="53" t="s">
        <v>315</v>
      </c>
      <c r="B845" s="53" t="s">
        <v>315</v>
      </c>
      <c r="C845" s="54" t="s">
        <v>300</v>
      </c>
      <c r="D845" s="55">
        <v>27000</v>
      </c>
      <c r="E845" s="55"/>
      <c r="F845" s="55">
        <f t="shared" si="126"/>
        <v>27000</v>
      </c>
      <c r="G845" s="55">
        <v>369</v>
      </c>
      <c r="H845" s="55"/>
      <c r="I845" s="78" t="s">
        <v>311</v>
      </c>
    </row>
    <row r="846" spans="1:9" s="47" customFormat="1" ht="12" customHeight="1" x14ac:dyDescent="0.2">
      <c r="A846" s="66"/>
      <c r="B846" s="66"/>
      <c r="C846" s="67" t="s">
        <v>66</v>
      </c>
      <c r="D846" s="68">
        <f>SUM(D820:D845)</f>
        <v>16022000</v>
      </c>
      <c r="E846" s="68">
        <f>SUM(E820:E845)</f>
        <v>0</v>
      </c>
      <c r="F846" s="68">
        <f>SUM(F820:F845)</f>
        <v>16022000</v>
      </c>
      <c r="G846" s="68">
        <f t="shared" ref="G846:H846" si="127">SUM(G820:G845)</f>
        <v>9052716</v>
      </c>
      <c r="H846" s="68">
        <f t="shared" si="127"/>
        <v>9016000</v>
      </c>
      <c r="I846" s="69"/>
    </row>
    <row r="847" spans="1:9" s="47" customFormat="1" ht="12" customHeight="1" x14ac:dyDescent="0.2">
      <c r="A847" s="52"/>
      <c r="B847" s="52"/>
      <c r="D847" s="69"/>
      <c r="E847" s="69"/>
      <c r="F847" s="69"/>
      <c r="G847" s="69"/>
      <c r="H847" s="69"/>
      <c r="I847" s="69"/>
    </row>
    <row r="848" spans="1:9" s="47" customFormat="1" ht="12" customHeight="1" x14ac:dyDescent="0.2">
      <c r="A848" s="52"/>
      <c r="B848" s="52"/>
      <c r="D848" s="69"/>
      <c r="E848" s="69"/>
      <c r="F848" s="69"/>
      <c r="G848" s="69"/>
      <c r="H848" s="69"/>
      <c r="I848" s="69"/>
    </row>
    <row r="849" spans="1:244" s="43" customFormat="1" x14ac:dyDescent="0.2">
      <c r="A849" s="48" t="s">
        <v>241</v>
      </c>
      <c r="B849" s="48"/>
      <c r="D849" s="51"/>
      <c r="E849" s="51"/>
      <c r="F849" s="51"/>
      <c r="G849" s="51"/>
      <c r="H849" s="51"/>
      <c r="I849" s="51"/>
    </row>
    <row r="850" spans="1:244" ht="12" customHeight="1" x14ac:dyDescent="0.2">
      <c r="A850" s="48" t="s">
        <v>226</v>
      </c>
      <c r="B850" s="48"/>
      <c r="C850" s="43"/>
    </row>
    <row r="851" spans="1:244" x14ac:dyDescent="0.2">
      <c r="A851" s="52" t="s">
        <v>52</v>
      </c>
      <c r="B851" s="52"/>
    </row>
    <row r="852" spans="1:244" x14ac:dyDescent="0.2">
      <c r="A852" s="53" t="s">
        <v>324</v>
      </c>
      <c r="B852" s="53" t="s">
        <v>324</v>
      </c>
      <c r="C852" s="54" t="s">
        <v>137</v>
      </c>
      <c r="D852" s="55">
        <v>50000</v>
      </c>
      <c r="E852" s="55"/>
      <c r="F852" s="55">
        <f>SUM(D852:E852)</f>
        <v>50000</v>
      </c>
      <c r="G852" s="55">
        <v>0</v>
      </c>
      <c r="H852" s="55">
        <v>0</v>
      </c>
      <c r="I852" s="78" t="s">
        <v>311</v>
      </c>
    </row>
    <row r="853" spans="1:244" x14ac:dyDescent="0.2">
      <c r="A853" s="53" t="s">
        <v>220</v>
      </c>
      <c r="B853" s="53" t="s">
        <v>220</v>
      </c>
      <c r="C853" s="54" t="s">
        <v>120</v>
      </c>
      <c r="D853" s="55">
        <v>20000</v>
      </c>
      <c r="E853" s="55"/>
      <c r="F853" s="55">
        <f t="shared" ref="F853:F857" si="128">SUM(D853:E853)</f>
        <v>20000</v>
      </c>
      <c r="G853" s="55">
        <v>0</v>
      </c>
      <c r="H853" s="55">
        <v>0</v>
      </c>
      <c r="I853" s="78" t="s">
        <v>311</v>
      </c>
    </row>
    <row r="854" spans="1:244" x14ac:dyDescent="0.2">
      <c r="A854" s="53" t="s">
        <v>218</v>
      </c>
      <c r="B854" s="53" t="s">
        <v>218</v>
      </c>
      <c r="C854" s="54" t="s">
        <v>54</v>
      </c>
      <c r="D854" s="55">
        <v>35000</v>
      </c>
      <c r="E854" s="55"/>
      <c r="F854" s="55">
        <f t="shared" si="128"/>
        <v>35000</v>
      </c>
      <c r="G854" s="55">
        <v>0</v>
      </c>
      <c r="H854" s="55">
        <v>0</v>
      </c>
      <c r="I854" s="78" t="s">
        <v>311</v>
      </c>
    </row>
    <row r="855" spans="1:244" x14ac:dyDescent="0.2">
      <c r="A855" s="53" t="s">
        <v>315</v>
      </c>
      <c r="B855" s="53" t="s">
        <v>315</v>
      </c>
      <c r="C855" s="54" t="s">
        <v>55</v>
      </c>
      <c r="D855" s="55">
        <v>29000</v>
      </c>
      <c r="E855" s="55"/>
      <c r="F855" s="55">
        <f t="shared" si="128"/>
        <v>29000</v>
      </c>
      <c r="G855" s="55">
        <v>0</v>
      </c>
      <c r="H855" s="55">
        <v>0</v>
      </c>
      <c r="I855" s="78" t="s">
        <v>311</v>
      </c>
    </row>
    <row r="856" spans="1:244" x14ac:dyDescent="0.2">
      <c r="A856" s="53" t="s">
        <v>362</v>
      </c>
      <c r="B856" s="53" t="s">
        <v>321</v>
      </c>
      <c r="C856" s="54" t="s">
        <v>280</v>
      </c>
      <c r="D856" s="55">
        <v>700000</v>
      </c>
      <c r="E856" s="55">
        <v>450000</v>
      </c>
      <c r="F856" s="55">
        <f t="shared" si="128"/>
        <v>1150000</v>
      </c>
      <c r="G856" s="55">
        <v>1150000</v>
      </c>
      <c r="H856" s="55">
        <v>500000</v>
      </c>
      <c r="I856" s="78" t="s">
        <v>311</v>
      </c>
    </row>
    <row r="857" spans="1:244" x14ac:dyDescent="0.2">
      <c r="A857" s="53" t="s">
        <v>362</v>
      </c>
      <c r="B857" s="53"/>
      <c r="C857" s="54" t="s">
        <v>646</v>
      </c>
      <c r="D857" s="55">
        <v>4500000</v>
      </c>
      <c r="E857" s="55">
        <v>450000</v>
      </c>
      <c r="F857" s="55">
        <f t="shared" si="128"/>
        <v>4950000</v>
      </c>
      <c r="G857" s="55">
        <v>4950000</v>
      </c>
      <c r="H857" s="55">
        <v>3000000</v>
      </c>
      <c r="I857" s="78" t="s">
        <v>311</v>
      </c>
    </row>
    <row r="858" spans="1:244" s="47" customFormat="1" x14ac:dyDescent="0.2">
      <c r="A858" s="66"/>
      <c r="B858" s="66"/>
      <c r="C858" s="67" t="s">
        <v>53</v>
      </c>
      <c r="D858" s="68">
        <f>SUM(D852:D857)</f>
        <v>5334000</v>
      </c>
      <c r="E858" s="68">
        <f>SUM(E852:E857)</f>
        <v>900000</v>
      </c>
      <c r="F858" s="68">
        <f>SUM(F852:F857)</f>
        <v>6234000</v>
      </c>
      <c r="G858" s="68">
        <f t="shared" ref="G858:H858" si="129">SUM(G852:G857)</f>
        <v>6100000</v>
      </c>
      <c r="H858" s="68">
        <f t="shared" si="129"/>
        <v>3500000</v>
      </c>
      <c r="I858" s="69"/>
    </row>
    <row r="859" spans="1:244" s="47" customFormat="1" x14ac:dyDescent="0.2">
      <c r="A859" s="52"/>
      <c r="B859" s="52"/>
      <c r="D859" s="69"/>
      <c r="E859" s="69"/>
      <c r="F859" s="69"/>
      <c r="G859" s="69"/>
      <c r="H859" s="69"/>
      <c r="I859" s="69"/>
    </row>
    <row r="860" spans="1:244" s="47" customFormat="1" x14ac:dyDescent="0.2">
      <c r="A860" s="52"/>
      <c r="B860" s="52"/>
      <c r="D860" s="69"/>
      <c r="E860" s="69"/>
      <c r="F860" s="69"/>
      <c r="G860" s="69"/>
      <c r="H860" s="69"/>
      <c r="I860" s="69"/>
    </row>
    <row r="861" spans="1:244" s="88" customFormat="1" x14ac:dyDescent="0.2">
      <c r="A861" s="97" t="s">
        <v>242</v>
      </c>
      <c r="B861" s="97"/>
      <c r="C861" s="98"/>
      <c r="D861" s="99"/>
      <c r="E861" s="99"/>
      <c r="F861" s="99"/>
      <c r="G861" s="99"/>
      <c r="H861" s="99"/>
      <c r="I861" s="99"/>
    </row>
    <row r="862" spans="1:244" ht="12.4" customHeight="1" x14ac:dyDescent="0.2">
      <c r="A862" s="48" t="s">
        <v>226</v>
      </c>
      <c r="B862" s="48"/>
      <c r="C862" s="48"/>
      <c r="D862" s="48"/>
      <c r="E862" s="48"/>
      <c r="F862" s="48"/>
      <c r="G862" s="48"/>
      <c r="H862" s="48"/>
      <c r="I862" s="48"/>
      <c r="J862" s="48"/>
      <c r="K862" s="48"/>
      <c r="L862" s="48"/>
      <c r="M862" s="48"/>
      <c r="N862" s="48"/>
      <c r="O862" s="48"/>
      <c r="P862" s="48"/>
      <c r="Q862" s="48"/>
      <c r="R862" s="48"/>
      <c r="S862" s="48"/>
      <c r="T862" s="48"/>
      <c r="U862" s="48"/>
      <c r="V862" s="48"/>
      <c r="W862" s="48"/>
      <c r="X862" s="48"/>
      <c r="Y862" s="48"/>
      <c r="Z862" s="48"/>
      <c r="AA862" s="48"/>
      <c r="AB862" s="48"/>
      <c r="AC862" s="48"/>
      <c r="AD862" s="48"/>
      <c r="AE862" s="48"/>
      <c r="AF862" s="48"/>
      <c r="AG862" s="48"/>
      <c r="AH862" s="48"/>
      <c r="AI862" s="48"/>
      <c r="AJ862" s="48"/>
      <c r="AK862" s="48"/>
      <c r="AL862" s="48"/>
      <c r="AM862" s="48"/>
      <c r="AN862" s="48"/>
      <c r="AO862" s="48"/>
      <c r="AP862" s="48"/>
      <c r="AQ862" s="48"/>
      <c r="AR862" s="48"/>
      <c r="AS862" s="48"/>
      <c r="AT862" s="48"/>
      <c r="AU862" s="48"/>
      <c r="AV862" s="48"/>
      <c r="AW862" s="48"/>
      <c r="AX862" s="48"/>
      <c r="AY862" s="48"/>
      <c r="AZ862" s="48"/>
      <c r="BA862" s="48"/>
      <c r="BB862" s="48"/>
      <c r="BC862" s="48"/>
      <c r="BD862" s="48"/>
      <c r="BE862" s="48"/>
      <c r="BF862" s="48"/>
      <c r="BG862" s="48"/>
      <c r="BH862" s="48"/>
      <c r="BI862" s="48"/>
      <c r="BJ862" s="48"/>
      <c r="BK862" s="48"/>
      <c r="BL862" s="48"/>
      <c r="BM862" s="48"/>
      <c r="BN862" s="48"/>
      <c r="BO862" s="48"/>
      <c r="BP862" s="48"/>
      <c r="BQ862" s="48"/>
      <c r="BR862" s="48"/>
      <c r="BS862" s="48"/>
      <c r="BT862" s="48"/>
      <c r="BU862" s="48"/>
      <c r="BV862" s="48"/>
      <c r="BW862" s="48"/>
      <c r="BX862" s="48"/>
      <c r="BY862" s="48"/>
      <c r="BZ862" s="48"/>
      <c r="CA862" s="48"/>
      <c r="CB862" s="48"/>
      <c r="CC862" s="48"/>
      <c r="CD862" s="48"/>
      <c r="CE862" s="48"/>
      <c r="CF862" s="48"/>
      <c r="CG862" s="48"/>
      <c r="CH862" s="48"/>
      <c r="CI862" s="48"/>
      <c r="CJ862" s="48"/>
      <c r="CK862" s="48"/>
      <c r="CL862" s="48"/>
      <c r="CM862" s="48"/>
      <c r="CN862" s="48"/>
      <c r="CO862" s="48"/>
      <c r="CP862" s="48"/>
      <c r="CQ862" s="48"/>
      <c r="CR862" s="48"/>
      <c r="CS862" s="48"/>
      <c r="CT862" s="48"/>
      <c r="CU862" s="48"/>
      <c r="CV862" s="48"/>
      <c r="CW862" s="48"/>
      <c r="CX862" s="48"/>
      <c r="CY862" s="48"/>
      <c r="CZ862" s="48"/>
      <c r="DA862" s="48"/>
      <c r="DB862" s="48"/>
      <c r="DC862" s="48"/>
      <c r="DD862" s="48"/>
      <c r="DE862" s="48"/>
      <c r="DF862" s="48"/>
      <c r="DG862" s="48"/>
      <c r="DH862" s="48"/>
      <c r="DI862" s="48"/>
      <c r="DJ862" s="48"/>
      <c r="DK862" s="48"/>
      <c r="DL862" s="48"/>
      <c r="DM862" s="48"/>
      <c r="DN862" s="48"/>
      <c r="DO862" s="48"/>
      <c r="DP862" s="48"/>
      <c r="DQ862" s="48"/>
      <c r="DR862" s="48"/>
      <c r="DS862" s="48"/>
      <c r="DT862" s="48"/>
      <c r="DU862" s="48"/>
      <c r="DV862" s="48"/>
      <c r="DW862" s="48"/>
      <c r="DX862" s="48"/>
      <c r="DY862" s="48"/>
      <c r="DZ862" s="48"/>
      <c r="EA862" s="48"/>
      <c r="EB862" s="48"/>
      <c r="EC862" s="48"/>
      <c r="ED862" s="48"/>
      <c r="EE862" s="48"/>
      <c r="EF862" s="48"/>
      <c r="EG862" s="48"/>
      <c r="EH862" s="48"/>
      <c r="EI862" s="48"/>
      <c r="EJ862" s="48"/>
      <c r="EK862" s="48"/>
      <c r="EL862" s="48"/>
      <c r="EM862" s="48"/>
      <c r="EN862" s="48"/>
      <c r="EO862" s="48"/>
      <c r="EP862" s="48"/>
      <c r="EQ862" s="48"/>
      <c r="ER862" s="48"/>
      <c r="ES862" s="48"/>
      <c r="ET862" s="48"/>
      <c r="EU862" s="48"/>
      <c r="EV862" s="48"/>
      <c r="EW862" s="48"/>
      <c r="EX862" s="48"/>
      <c r="EY862" s="48"/>
      <c r="EZ862" s="48"/>
      <c r="FA862" s="48"/>
      <c r="FB862" s="48"/>
      <c r="FC862" s="48"/>
      <c r="FD862" s="48"/>
      <c r="FE862" s="48"/>
      <c r="FF862" s="48"/>
      <c r="FG862" s="48"/>
      <c r="FH862" s="48"/>
      <c r="FI862" s="48"/>
      <c r="FJ862" s="48"/>
      <c r="FK862" s="48"/>
      <c r="FL862" s="48"/>
      <c r="FM862" s="48"/>
      <c r="FN862" s="48"/>
      <c r="FO862" s="48"/>
      <c r="FP862" s="48"/>
      <c r="FQ862" s="48"/>
      <c r="FR862" s="48"/>
      <c r="FS862" s="48"/>
      <c r="FT862" s="48"/>
      <c r="FU862" s="48"/>
      <c r="FV862" s="48"/>
      <c r="FW862" s="48"/>
      <c r="FX862" s="48"/>
      <c r="FY862" s="48"/>
      <c r="FZ862" s="48"/>
      <c r="GA862" s="48"/>
      <c r="GB862" s="48"/>
      <c r="GC862" s="48"/>
      <c r="GD862" s="48"/>
      <c r="GE862" s="48"/>
      <c r="GF862" s="48"/>
      <c r="GG862" s="48"/>
      <c r="GH862" s="48"/>
      <c r="GI862" s="48"/>
      <c r="GJ862" s="48"/>
      <c r="GK862" s="48"/>
      <c r="GL862" s="48"/>
      <c r="GM862" s="48"/>
      <c r="GN862" s="48"/>
      <c r="GO862" s="48"/>
      <c r="GP862" s="48"/>
      <c r="GQ862" s="48"/>
      <c r="GR862" s="48"/>
      <c r="GS862" s="48"/>
      <c r="GT862" s="48"/>
      <c r="GU862" s="48"/>
      <c r="GV862" s="48"/>
      <c r="GW862" s="48"/>
      <c r="GX862" s="48"/>
      <c r="GY862" s="48"/>
      <c r="GZ862" s="48"/>
      <c r="HA862" s="48"/>
      <c r="HB862" s="48"/>
      <c r="HC862" s="48"/>
      <c r="HD862" s="48"/>
      <c r="HE862" s="48"/>
      <c r="HF862" s="48"/>
      <c r="HG862" s="48"/>
      <c r="HH862" s="48"/>
      <c r="HI862" s="48"/>
      <c r="HJ862" s="48"/>
      <c r="HK862" s="48"/>
      <c r="HL862" s="48"/>
      <c r="HM862" s="48"/>
      <c r="HN862" s="48"/>
      <c r="HO862" s="48"/>
      <c r="HP862" s="48"/>
      <c r="HQ862" s="48"/>
      <c r="HR862" s="48"/>
      <c r="HS862" s="48"/>
      <c r="HT862" s="48"/>
      <c r="HU862" s="48"/>
      <c r="HV862" s="48"/>
      <c r="HW862" s="48"/>
      <c r="HX862" s="48"/>
      <c r="HY862" s="48"/>
      <c r="HZ862" s="48"/>
      <c r="IA862" s="48"/>
      <c r="IB862" s="48"/>
      <c r="IC862" s="48"/>
      <c r="ID862" s="48"/>
      <c r="IE862" s="48"/>
      <c r="IF862" s="48"/>
      <c r="IG862" s="48"/>
      <c r="IH862" s="48"/>
      <c r="II862" s="48"/>
      <c r="IJ862" s="48"/>
    </row>
    <row r="863" spans="1:244" s="88" customFormat="1" x14ac:dyDescent="0.2">
      <c r="A863" s="71" t="s">
        <v>50</v>
      </c>
      <c r="B863" s="71"/>
      <c r="C863" s="72"/>
      <c r="D863" s="73"/>
      <c r="E863" s="73"/>
      <c r="F863" s="73"/>
      <c r="G863" s="73"/>
      <c r="H863" s="73"/>
      <c r="I863" s="73"/>
    </row>
    <row r="864" spans="1:244" s="88" customFormat="1" x14ac:dyDescent="0.2">
      <c r="A864" s="89" t="s">
        <v>215</v>
      </c>
      <c r="B864" s="89" t="s">
        <v>215</v>
      </c>
      <c r="C864" s="90" t="s">
        <v>145</v>
      </c>
      <c r="D864" s="91">
        <v>50000</v>
      </c>
      <c r="E864" s="91"/>
      <c r="F864" s="91">
        <f>SUM(D864:E864)</f>
        <v>50000</v>
      </c>
      <c r="G864" s="91">
        <v>36064</v>
      </c>
      <c r="H864" s="91">
        <v>50000</v>
      </c>
      <c r="I864" s="100" t="s">
        <v>312</v>
      </c>
    </row>
    <row r="865" spans="1:244" s="88" customFormat="1" x14ac:dyDescent="0.2">
      <c r="A865" s="89" t="s">
        <v>314</v>
      </c>
      <c r="B865" s="89" t="s">
        <v>314</v>
      </c>
      <c r="C865" s="90" t="s">
        <v>148</v>
      </c>
      <c r="D865" s="91">
        <v>14000</v>
      </c>
      <c r="E865" s="91"/>
      <c r="F865" s="91">
        <f>SUM(D865:E865)</f>
        <v>14000</v>
      </c>
      <c r="G865" s="91">
        <v>9736</v>
      </c>
      <c r="H865" s="91">
        <v>11000</v>
      </c>
      <c r="I865" s="100" t="s">
        <v>312</v>
      </c>
    </row>
    <row r="866" spans="1:244" s="72" customFormat="1" x14ac:dyDescent="0.2">
      <c r="A866" s="92"/>
      <c r="B866" s="92"/>
      <c r="C866" s="93" t="s">
        <v>51</v>
      </c>
      <c r="D866" s="94">
        <f>SUM(D864:D865)</f>
        <v>64000</v>
      </c>
      <c r="E866" s="94">
        <f>SUM(E864:E865)</f>
        <v>0</v>
      </c>
      <c r="F866" s="94">
        <f>SUM(F864:F865)</f>
        <v>64000</v>
      </c>
      <c r="G866" s="94">
        <f t="shared" ref="G866:H866" si="130">SUM(G864:G865)</f>
        <v>45800</v>
      </c>
      <c r="H866" s="94">
        <f t="shared" si="130"/>
        <v>61000</v>
      </c>
      <c r="I866" s="73"/>
    </row>
    <row r="867" spans="1:244" s="72" customFormat="1" x14ac:dyDescent="0.2">
      <c r="A867" s="71"/>
      <c r="B867" s="71"/>
      <c r="D867" s="73"/>
      <c r="E867" s="73"/>
      <c r="F867" s="73"/>
      <c r="G867" s="73"/>
      <c r="H867" s="73"/>
      <c r="I867" s="73"/>
    </row>
    <row r="868" spans="1:244" s="72" customFormat="1" x14ac:dyDescent="0.2">
      <c r="A868" s="71"/>
      <c r="B868" s="71"/>
      <c r="D868" s="73"/>
      <c r="E868" s="73"/>
      <c r="F868" s="73"/>
      <c r="G868" s="73"/>
      <c r="H868" s="73"/>
      <c r="I868" s="73"/>
    </row>
    <row r="869" spans="1:244" s="43" customFormat="1" ht="30.75" customHeight="1" x14ac:dyDescent="0.2">
      <c r="A869" s="48"/>
      <c r="B869" s="48"/>
      <c r="D869" s="49" t="s">
        <v>554</v>
      </c>
      <c r="E869" s="49" t="s">
        <v>555</v>
      </c>
      <c r="F869" s="49" t="s">
        <v>556</v>
      </c>
      <c r="G869" s="49" t="s">
        <v>649</v>
      </c>
      <c r="H869" s="49" t="s">
        <v>650</v>
      </c>
      <c r="I869" s="50"/>
    </row>
    <row r="870" spans="1:244" s="45" customFormat="1" ht="12" customHeight="1" x14ac:dyDescent="0.2">
      <c r="A870" s="82" t="s">
        <v>243</v>
      </c>
      <c r="B870" s="82"/>
      <c r="D870" s="87"/>
      <c r="E870" s="87"/>
      <c r="F870" s="87"/>
      <c r="G870" s="87"/>
      <c r="H870" s="87"/>
      <c r="I870" s="87"/>
    </row>
    <row r="871" spans="1:244" s="45" customFormat="1" ht="12" customHeight="1" x14ac:dyDescent="0.2">
      <c r="A871" s="82" t="s">
        <v>240</v>
      </c>
      <c r="B871" s="82"/>
      <c r="D871" s="87"/>
      <c r="E871" s="87"/>
      <c r="F871" s="87"/>
      <c r="G871" s="87"/>
      <c r="H871" s="87"/>
      <c r="I871" s="87"/>
    </row>
    <row r="872" spans="1:244" s="88" customFormat="1" x14ac:dyDescent="0.2">
      <c r="A872" s="71" t="s">
        <v>50</v>
      </c>
      <c r="B872" s="71"/>
      <c r="C872" s="72"/>
      <c r="D872" s="73"/>
      <c r="E872" s="73"/>
      <c r="F872" s="73"/>
      <c r="G872" s="73"/>
      <c r="H872" s="73"/>
      <c r="I872" s="73"/>
    </row>
    <row r="873" spans="1:244" s="88" customFormat="1" x14ac:dyDescent="0.2">
      <c r="A873" s="89" t="s">
        <v>215</v>
      </c>
      <c r="B873" s="89" t="s">
        <v>215</v>
      </c>
      <c r="C873" s="90" t="s">
        <v>249</v>
      </c>
      <c r="D873" s="55">
        <v>0</v>
      </c>
      <c r="E873" s="55"/>
      <c r="F873" s="55">
        <f>SUM(D873:E873)</f>
        <v>0</v>
      </c>
      <c r="G873" s="55">
        <v>0</v>
      </c>
      <c r="H873" s="55"/>
      <c r="I873" s="100" t="s">
        <v>312</v>
      </c>
    </row>
    <row r="874" spans="1:244" s="88" customFormat="1" x14ac:dyDescent="0.2">
      <c r="A874" s="89" t="s">
        <v>215</v>
      </c>
      <c r="B874" s="89"/>
      <c r="C874" s="90" t="s">
        <v>153</v>
      </c>
      <c r="D874" s="91">
        <v>30000</v>
      </c>
      <c r="E874" s="91"/>
      <c r="F874" s="55">
        <f t="shared" ref="F874:F875" si="131">SUM(D874:E874)</f>
        <v>30000</v>
      </c>
      <c r="G874" s="55">
        <v>76811</v>
      </c>
      <c r="H874" s="55">
        <v>50000</v>
      </c>
      <c r="I874" s="100" t="s">
        <v>312</v>
      </c>
    </row>
    <row r="875" spans="1:244" s="88" customFormat="1" x14ac:dyDescent="0.2">
      <c r="A875" s="89" t="s">
        <v>314</v>
      </c>
      <c r="B875" s="89" t="s">
        <v>314</v>
      </c>
      <c r="C875" s="90" t="s">
        <v>148</v>
      </c>
      <c r="D875" s="91">
        <v>8000</v>
      </c>
      <c r="E875" s="91"/>
      <c r="F875" s="55">
        <f t="shared" si="131"/>
        <v>8000</v>
      </c>
      <c r="G875" s="55">
        <v>20739</v>
      </c>
      <c r="H875" s="55">
        <v>14000</v>
      </c>
      <c r="I875" s="100" t="s">
        <v>312</v>
      </c>
    </row>
    <row r="876" spans="1:244" s="72" customFormat="1" x14ac:dyDescent="0.2">
      <c r="A876" s="92"/>
      <c r="B876" s="92"/>
      <c r="C876" s="93" t="s">
        <v>51</v>
      </c>
      <c r="D876" s="94">
        <f>SUM(D873:D875)</f>
        <v>38000</v>
      </c>
      <c r="E876" s="94">
        <f>SUM(E873:E875)</f>
        <v>0</v>
      </c>
      <c r="F876" s="94">
        <f>SUM(F873:F875)</f>
        <v>38000</v>
      </c>
      <c r="G876" s="94">
        <f t="shared" ref="G876:H876" si="132">SUM(G873:G875)</f>
        <v>97550</v>
      </c>
      <c r="H876" s="94">
        <f t="shared" si="132"/>
        <v>64000</v>
      </c>
      <c r="I876" s="73"/>
    </row>
    <row r="877" spans="1:244" s="72" customFormat="1" x14ac:dyDescent="0.2">
      <c r="A877" s="71"/>
      <c r="B877" s="71"/>
      <c r="D877" s="73"/>
      <c r="E877" s="73"/>
      <c r="F877" s="73"/>
      <c r="G877" s="73"/>
      <c r="H877" s="73"/>
      <c r="I877" s="73"/>
    </row>
    <row r="878" spans="1:244" s="72" customFormat="1" x14ac:dyDescent="0.2">
      <c r="A878" s="71"/>
      <c r="B878" s="71"/>
      <c r="D878" s="73"/>
      <c r="E878" s="73"/>
      <c r="F878" s="73"/>
      <c r="G878" s="73"/>
      <c r="H878" s="73"/>
      <c r="I878" s="73"/>
    </row>
    <row r="879" spans="1:244" s="88" customFormat="1" x14ac:dyDescent="0.2">
      <c r="A879" s="97" t="s">
        <v>244</v>
      </c>
      <c r="B879" s="97"/>
      <c r="C879" s="98"/>
      <c r="D879" s="99"/>
      <c r="E879" s="99"/>
      <c r="F879" s="99"/>
      <c r="G879" s="99"/>
      <c r="H879" s="99"/>
      <c r="I879" s="99"/>
    </row>
    <row r="880" spans="1:244" ht="12.4" customHeight="1" x14ac:dyDescent="0.2">
      <c r="A880" s="48" t="s">
        <v>226</v>
      </c>
      <c r="B880" s="48"/>
      <c r="C880" s="48"/>
      <c r="D880" s="48"/>
      <c r="E880" s="48"/>
      <c r="F880" s="48"/>
      <c r="G880" s="48"/>
      <c r="H880" s="48"/>
      <c r="I880" s="48"/>
      <c r="J880" s="48"/>
      <c r="K880" s="48"/>
      <c r="L880" s="48"/>
      <c r="M880" s="48"/>
      <c r="N880" s="48"/>
      <c r="O880" s="48"/>
      <c r="P880" s="48"/>
      <c r="Q880" s="48"/>
      <c r="R880" s="48"/>
      <c r="S880" s="48"/>
      <c r="T880" s="48"/>
      <c r="U880" s="48"/>
      <c r="V880" s="48"/>
      <c r="W880" s="48"/>
      <c r="X880" s="48"/>
      <c r="Y880" s="48"/>
      <c r="Z880" s="48"/>
      <c r="AA880" s="48"/>
      <c r="AB880" s="48"/>
      <c r="AC880" s="48"/>
      <c r="AD880" s="48"/>
      <c r="AE880" s="48"/>
      <c r="AF880" s="48"/>
      <c r="AG880" s="48"/>
      <c r="AH880" s="48"/>
      <c r="AI880" s="48"/>
      <c r="AJ880" s="48"/>
      <c r="AK880" s="48"/>
      <c r="AL880" s="48"/>
      <c r="AM880" s="48"/>
      <c r="AN880" s="48"/>
      <c r="AO880" s="48"/>
      <c r="AP880" s="48"/>
      <c r="AQ880" s="48"/>
      <c r="AR880" s="48"/>
      <c r="AS880" s="48"/>
      <c r="AT880" s="48"/>
      <c r="AU880" s="48"/>
      <c r="AV880" s="48"/>
      <c r="AW880" s="48"/>
      <c r="AX880" s="48"/>
      <c r="AY880" s="48"/>
      <c r="AZ880" s="48"/>
      <c r="BA880" s="48"/>
      <c r="BB880" s="48"/>
      <c r="BC880" s="48"/>
      <c r="BD880" s="48"/>
      <c r="BE880" s="48"/>
      <c r="BF880" s="48"/>
      <c r="BG880" s="48"/>
      <c r="BH880" s="48"/>
      <c r="BI880" s="48"/>
      <c r="BJ880" s="48"/>
      <c r="BK880" s="48"/>
      <c r="BL880" s="48"/>
      <c r="BM880" s="48"/>
      <c r="BN880" s="48"/>
      <c r="BO880" s="48"/>
      <c r="BP880" s="48"/>
      <c r="BQ880" s="48"/>
      <c r="BR880" s="48"/>
      <c r="BS880" s="48"/>
      <c r="BT880" s="48"/>
      <c r="BU880" s="48"/>
      <c r="BV880" s="48"/>
      <c r="BW880" s="48"/>
      <c r="BX880" s="48"/>
      <c r="BY880" s="48"/>
      <c r="BZ880" s="48"/>
      <c r="CA880" s="48"/>
      <c r="CB880" s="48"/>
      <c r="CC880" s="48"/>
      <c r="CD880" s="48"/>
      <c r="CE880" s="48"/>
      <c r="CF880" s="48"/>
      <c r="CG880" s="48"/>
      <c r="CH880" s="48"/>
      <c r="CI880" s="48"/>
      <c r="CJ880" s="48"/>
      <c r="CK880" s="48"/>
      <c r="CL880" s="48"/>
      <c r="CM880" s="48"/>
      <c r="CN880" s="48"/>
      <c r="CO880" s="48"/>
      <c r="CP880" s="48"/>
      <c r="CQ880" s="48"/>
      <c r="CR880" s="48"/>
      <c r="CS880" s="48"/>
      <c r="CT880" s="48"/>
      <c r="CU880" s="48"/>
      <c r="CV880" s="48"/>
      <c r="CW880" s="48"/>
      <c r="CX880" s="48"/>
      <c r="CY880" s="48"/>
      <c r="CZ880" s="48"/>
      <c r="DA880" s="48"/>
      <c r="DB880" s="48"/>
      <c r="DC880" s="48"/>
      <c r="DD880" s="48"/>
      <c r="DE880" s="48"/>
      <c r="DF880" s="48"/>
      <c r="DG880" s="48"/>
      <c r="DH880" s="48"/>
      <c r="DI880" s="48"/>
      <c r="DJ880" s="48"/>
      <c r="DK880" s="48"/>
      <c r="DL880" s="48"/>
      <c r="DM880" s="48"/>
      <c r="DN880" s="48"/>
      <c r="DO880" s="48"/>
      <c r="DP880" s="48"/>
      <c r="DQ880" s="48"/>
      <c r="DR880" s="48"/>
      <c r="DS880" s="48"/>
      <c r="DT880" s="48"/>
      <c r="DU880" s="48"/>
      <c r="DV880" s="48"/>
      <c r="DW880" s="48"/>
      <c r="DX880" s="48"/>
      <c r="DY880" s="48"/>
      <c r="DZ880" s="48"/>
      <c r="EA880" s="48"/>
      <c r="EB880" s="48"/>
      <c r="EC880" s="48"/>
      <c r="ED880" s="48"/>
      <c r="EE880" s="48"/>
      <c r="EF880" s="48"/>
      <c r="EG880" s="48"/>
      <c r="EH880" s="48"/>
      <c r="EI880" s="48"/>
      <c r="EJ880" s="48"/>
      <c r="EK880" s="48"/>
      <c r="EL880" s="48"/>
      <c r="EM880" s="48"/>
      <c r="EN880" s="48"/>
      <c r="EO880" s="48"/>
      <c r="EP880" s="48"/>
      <c r="EQ880" s="48"/>
      <c r="ER880" s="48"/>
      <c r="ES880" s="48"/>
      <c r="ET880" s="48"/>
      <c r="EU880" s="48"/>
      <c r="EV880" s="48"/>
      <c r="EW880" s="48"/>
      <c r="EX880" s="48"/>
      <c r="EY880" s="48"/>
      <c r="EZ880" s="48"/>
      <c r="FA880" s="48"/>
      <c r="FB880" s="48"/>
      <c r="FC880" s="48"/>
      <c r="FD880" s="48"/>
      <c r="FE880" s="48"/>
      <c r="FF880" s="48"/>
      <c r="FG880" s="48"/>
      <c r="FH880" s="48"/>
      <c r="FI880" s="48"/>
      <c r="FJ880" s="48"/>
      <c r="FK880" s="48"/>
      <c r="FL880" s="48"/>
      <c r="FM880" s="48"/>
      <c r="FN880" s="48"/>
      <c r="FO880" s="48"/>
      <c r="FP880" s="48"/>
      <c r="FQ880" s="48"/>
      <c r="FR880" s="48"/>
      <c r="FS880" s="48"/>
      <c r="FT880" s="48"/>
      <c r="FU880" s="48"/>
      <c r="FV880" s="48"/>
      <c r="FW880" s="48"/>
      <c r="FX880" s="48"/>
      <c r="FY880" s="48"/>
      <c r="FZ880" s="48"/>
      <c r="GA880" s="48"/>
      <c r="GB880" s="48"/>
      <c r="GC880" s="48"/>
      <c r="GD880" s="48"/>
      <c r="GE880" s="48"/>
      <c r="GF880" s="48"/>
      <c r="GG880" s="48"/>
      <c r="GH880" s="48"/>
      <c r="GI880" s="48"/>
      <c r="GJ880" s="48"/>
      <c r="GK880" s="48"/>
      <c r="GL880" s="48"/>
      <c r="GM880" s="48"/>
      <c r="GN880" s="48"/>
      <c r="GO880" s="48"/>
      <c r="GP880" s="48"/>
      <c r="GQ880" s="48"/>
      <c r="GR880" s="48"/>
      <c r="GS880" s="48"/>
      <c r="GT880" s="48"/>
      <c r="GU880" s="48"/>
      <c r="GV880" s="48"/>
      <c r="GW880" s="48"/>
      <c r="GX880" s="48"/>
      <c r="GY880" s="48"/>
      <c r="GZ880" s="48"/>
      <c r="HA880" s="48"/>
      <c r="HB880" s="48"/>
      <c r="HC880" s="48"/>
      <c r="HD880" s="48"/>
      <c r="HE880" s="48"/>
      <c r="HF880" s="48"/>
      <c r="HG880" s="48"/>
      <c r="HH880" s="48"/>
      <c r="HI880" s="48"/>
      <c r="HJ880" s="48"/>
      <c r="HK880" s="48"/>
      <c r="HL880" s="48"/>
      <c r="HM880" s="48"/>
      <c r="HN880" s="48"/>
      <c r="HO880" s="48"/>
      <c r="HP880" s="48"/>
      <c r="HQ880" s="48"/>
      <c r="HR880" s="48"/>
      <c r="HS880" s="48"/>
      <c r="HT880" s="48"/>
      <c r="HU880" s="48"/>
      <c r="HV880" s="48"/>
      <c r="HW880" s="48"/>
      <c r="HX880" s="48"/>
      <c r="HY880" s="48"/>
      <c r="HZ880" s="48"/>
      <c r="IA880" s="48"/>
      <c r="IB880" s="48"/>
      <c r="IC880" s="48"/>
      <c r="ID880" s="48"/>
      <c r="IE880" s="48"/>
      <c r="IF880" s="48"/>
      <c r="IG880" s="48"/>
      <c r="IH880" s="48"/>
      <c r="II880" s="48"/>
      <c r="IJ880" s="48"/>
    </row>
    <row r="881" spans="1:244" s="88" customFormat="1" x14ac:dyDescent="0.2">
      <c r="A881" s="71" t="s">
        <v>52</v>
      </c>
      <c r="B881" s="71"/>
      <c r="C881" s="72"/>
      <c r="D881" s="73"/>
      <c r="E881" s="73"/>
      <c r="F881" s="73"/>
      <c r="G881" s="73"/>
      <c r="H881" s="73"/>
      <c r="I881" s="73"/>
    </row>
    <row r="882" spans="1:244" s="88" customFormat="1" x14ac:dyDescent="0.2">
      <c r="A882" s="89" t="s">
        <v>222</v>
      </c>
      <c r="B882" s="89" t="s">
        <v>222</v>
      </c>
      <c r="C882" s="90" t="s">
        <v>154</v>
      </c>
      <c r="D882" s="91">
        <v>100000</v>
      </c>
      <c r="E882" s="91"/>
      <c r="F882" s="91">
        <f>SUM(D882:E882)</f>
        <v>100000</v>
      </c>
      <c r="G882" s="91">
        <v>0</v>
      </c>
      <c r="H882" s="91">
        <v>0</v>
      </c>
      <c r="I882" s="100" t="s">
        <v>312</v>
      </c>
    </row>
    <row r="883" spans="1:244" s="88" customFormat="1" x14ac:dyDescent="0.2">
      <c r="A883" s="89" t="s">
        <v>222</v>
      </c>
      <c r="B883" s="89"/>
      <c r="C883" s="90" t="s">
        <v>155</v>
      </c>
      <c r="D883" s="91">
        <v>30000</v>
      </c>
      <c r="E883" s="91"/>
      <c r="F883" s="91">
        <f t="shared" ref="F883:F884" si="133">SUM(D883:E883)</f>
        <v>30000</v>
      </c>
      <c r="G883" s="91">
        <v>0</v>
      </c>
      <c r="H883" s="91">
        <v>0</v>
      </c>
      <c r="I883" s="100" t="s">
        <v>312</v>
      </c>
    </row>
    <row r="884" spans="1:244" s="88" customFormat="1" x14ac:dyDescent="0.2">
      <c r="A884" s="89" t="s">
        <v>315</v>
      </c>
      <c r="B884" s="89" t="s">
        <v>315</v>
      </c>
      <c r="C884" s="90" t="s">
        <v>55</v>
      </c>
      <c r="D884" s="91">
        <v>7000</v>
      </c>
      <c r="E884" s="91"/>
      <c r="F884" s="91">
        <f t="shared" si="133"/>
        <v>7000</v>
      </c>
      <c r="G884" s="91">
        <v>0</v>
      </c>
      <c r="H884" s="91">
        <v>0</v>
      </c>
      <c r="I884" s="100" t="s">
        <v>312</v>
      </c>
    </row>
    <row r="885" spans="1:244" s="72" customFormat="1" x14ac:dyDescent="0.2">
      <c r="A885" s="92"/>
      <c r="B885" s="92"/>
      <c r="C885" s="93" t="s">
        <v>53</v>
      </c>
      <c r="D885" s="94">
        <f>SUM(D882:D884)</f>
        <v>137000</v>
      </c>
      <c r="E885" s="94">
        <f>SUM(E882:E884)</f>
        <v>0</v>
      </c>
      <c r="F885" s="94">
        <f>SUM(F882:F884)</f>
        <v>137000</v>
      </c>
      <c r="G885" s="94">
        <f t="shared" ref="G885:H885" si="134">SUM(G882:G884)</f>
        <v>0</v>
      </c>
      <c r="H885" s="94">
        <f t="shared" si="134"/>
        <v>0</v>
      </c>
      <c r="I885" s="73"/>
    </row>
    <row r="886" spans="1:244" s="72" customFormat="1" x14ac:dyDescent="0.2">
      <c r="A886" s="71"/>
      <c r="B886" s="71"/>
      <c r="D886" s="73"/>
      <c r="E886" s="73"/>
      <c r="F886" s="73"/>
      <c r="G886" s="73"/>
      <c r="H886" s="73"/>
      <c r="I886" s="73"/>
    </row>
    <row r="887" spans="1:244" s="72" customFormat="1" x14ac:dyDescent="0.2">
      <c r="A887" s="71"/>
      <c r="B887" s="71"/>
      <c r="D887" s="73"/>
      <c r="E887" s="73"/>
      <c r="F887" s="73"/>
      <c r="G887" s="73"/>
      <c r="H887" s="73"/>
      <c r="I887" s="73"/>
    </row>
    <row r="888" spans="1:244" s="72" customFormat="1" x14ac:dyDescent="0.2">
      <c r="A888" s="71"/>
      <c r="B888" s="71"/>
      <c r="D888" s="73"/>
      <c r="E888" s="73"/>
      <c r="F888" s="73"/>
      <c r="G888" s="73"/>
      <c r="H888" s="73"/>
      <c r="I888" s="73"/>
    </row>
    <row r="889" spans="1:244" s="72" customFormat="1" x14ac:dyDescent="0.2">
      <c r="A889" s="71"/>
      <c r="B889" s="71"/>
      <c r="D889" s="73"/>
      <c r="E889" s="73"/>
      <c r="F889" s="73"/>
      <c r="G889" s="73"/>
      <c r="H889" s="73"/>
      <c r="I889" s="73"/>
    </row>
    <row r="890" spans="1:244" s="72" customFormat="1" x14ac:dyDescent="0.2">
      <c r="A890" s="71"/>
      <c r="B890" s="71"/>
      <c r="D890" s="73"/>
      <c r="E890" s="73"/>
      <c r="F890" s="73"/>
      <c r="G890" s="73"/>
      <c r="H890" s="73"/>
      <c r="I890" s="73"/>
    </row>
    <row r="891" spans="1:244" s="72" customFormat="1" x14ac:dyDescent="0.2">
      <c r="A891" s="71"/>
      <c r="B891" s="71"/>
      <c r="D891" s="73"/>
      <c r="E891" s="73"/>
      <c r="F891" s="73"/>
      <c r="G891" s="73"/>
      <c r="H891" s="73"/>
      <c r="I891" s="73"/>
    </row>
    <row r="892" spans="1:244" s="72" customFormat="1" x14ac:dyDescent="0.2">
      <c r="A892" s="71"/>
      <c r="B892" s="71"/>
      <c r="D892" s="73"/>
      <c r="E892" s="73"/>
      <c r="F892" s="73"/>
      <c r="G892" s="73"/>
      <c r="H892" s="73"/>
      <c r="I892" s="73"/>
    </row>
    <row r="893" spans="1:244" s="88" customFormat="1" x14ac:dyDescent="0.2">
      <c r="A893" s="97" t="s">
        <v>422</v>
      </c>
      <c r="B893" s="97"/>
      <c r="C893" s="98"/>
      <c r="D893" s="99"/>
      <c r="E893" s="99"/>
      <c r="F893" s="99"/>
      <c r="G893" s="99"/>
      <c r="H893" s="99"/>
      <c r="I893" s="99"/>
    </row>
    <row r="894" spans="1:244" ht="12.4" customHeight="1" x14ac:dyDescent="0.2">
      <c r="A894" s="48" t="s">
        <v>226</v>
      </c>
      <c r="B894" s="48"/>
      <c r="C894" s="48"/>
      <c r="D894" s="48"/>
      <c r="E894" s="48"/>
      <c r="F894" s="48"/>
      <c r="G894" s="48"/>
      <c r="H894" s="48"/>
      <c r="I894" s="48"/>
      <c r="J894" s="48"/>
      <c r="K894" s="48"/>
      <c r="L894" s="48"/>
      <c r="M894" s="48"/>
      <c r="N894" s="48"/>
      <c r="O894" s="48"/>
      <c r="P894" s="48"/>
      <c r="Q894" s="48"/>
      <c r="R894" s="48"/>
      <c r="S894" s="48"/>
      <c r="T894" s="48"/>
      <c r="U894" s="48"/>
      <c r="V894" s="48"/>
      <c r="W894" s="48"/>
      <c r="X894" s="48"/>
      <c r="Y894" s="48"/>
      <c r="Z894" s="48"/>
      <c r="AA894" s="48"/>
      <c r="AB894" s="48"/>
      <c r="AC894" s="48"/>
      <c r="AD894" s="48"/>
      <c r="AE894" s="48"/>
      <c r="AF894" s="48"/>
      <c r="AG894" s="48"/>
      <c r="AH894" s="48"/>
      <c r="AI894" s="48"/>
      <c r="AJ894" s="48"/>
      <c r="AK894" s="48"/>
      <c r="AL894" s="48"/>
      <c r="AM894" s="48"/>
      <c r="AN894" s="48"/>
      <c r="AO894" s="48"/>
      <c r="AP894" s="48"/>
      <c r="AQ894" s="48"/>
      <c r="AR894" s="48"/>
      <c r="AS894" s="48"/>
      <c r="AT894" s="48"/>
      <c r="AU894" s="48"/>
      <c r="AV894" s="48"/>
      <c r="AW894" s="48"/>
      <c r="AX894" s="48"/>
      <c r="AY894" s="48"/>
      <c r="AZ894" s="48"/>
      <c r="BA894" s="48"/>
      <c r="BB894" s="48"/>
      <c r="BC894" s="48"/>
      <c r="BD894" s="48"/>
      <c r="BE894" s="48"/>
      <c r="BF894" s="48"/>
      <c r="BG894" s="48"/>
      <c r="BH894" s="48"/>
      <c r="BI894" s="48"/>
      <c r="BJ894" s="48"/>
      <c r="BK894" s="48"/>
      <c r="BL894" s="48"/>
      <c r="BM894" s="48"/>
      <c r="BN894" s="48"/>
      <c r="BO894" s="48"/>
      <c r="BP894" s="48"/>
      <c r="BQ894" s="48"/>
      <c r="BR894" s="48"/>
      <c r="BS894" s="48"/>
      <c r="BT894" s="48"/>
      <c r="BU894" s="48"/>
      <c r="BV894" s="48"/>
      <c r="BW894" s="48"/>
      <c r="BX894" s="48"/>
      <c r="BY894" s="48"/>
      <c r="BZ894" s="48"/>
      <c r="CA894" s="48"/>
      <c r="CB894" s="48"/>
      <c r="CC894" s="48"/>
      <c r="CD894" s="48"/>
      <c r="CE894" s="48"/>
      <c r="CF894" s="48"/>
      <c r="CG894" s="48"/>
      <c r="CH894" s="48"/>
      <c r="CI894" s="48"/>
      <c r="CJ894" s="48"/>
      <c r="CK894" s="48"/>
      <c r="CL894" s="48"/>
      <c r="CM894" s="48"/>
      <c r="CN894" s="48"/>
      <c r="CO894" s="48"/>
      <c r="CP894" s="48"/>
      <c r="CQ894" s="48"/>
      <c r="CR894" s="48"/>
      <c r="CS894" s="48"/>
      <c r="CT894" s="48"/>
      <c r="CU894" s="48"/>
      <c r="CV894" s="48"/>
      <c r="CW894" s="48"/>
      <c r="CX894" s="48"/>
      <c r="CY894" s="48"/>
      <c r="CZ894" s="48"/>
      <c r="DA894" s="48"/>
      <c r="DB894" s="48"/>
      <c r="DC894" s="48"/>
      <c r="DD894" s="48"/>
      <c r="DE894" s="48"/>
      <c r="DF894" s="48"/>
      <c r="DG894" s="48"/>
      <c r="DH894" s="48"/>
      <c r="DI894" s="48"/>
      <c r="DJ894" s="48"/>
      <c r="DK894" s="48"/>
      <c r="DL894" s="48"/>
      <c r="DM894" s="48"/>
      <c r="DN894" s="48"/>
      <c r="DO894" s="48"/>
      <c r="DP894" s="48"/>
      <c r="DQ894" s="48"/>
      <c r="DR894" s="48"/>
      <c r="DS894" s="48"/>
      <c r="DT894" s="48"/>
      <c r="DU894" s="48"/>
      <c r="DV894" s="48"/>
      <c r="DW894" s="48"/>
      <c r="DX894" s="48"/>
      <c r="DY894" s="48"/>
      <c r="DZ894" s="48"/>
      <c r="EA894" s="48"/>
      <c r="EB894" s="48"/>
      <c r="EC894" s="48"/>
      <c r="ED894" s="48"/>
      <c r="EE894" s="48"/>
      <c r="EF894" s="48"/>
      <c r="EG894" s="48"/>
      <c r="EH894" s="48"/>
      <c r="EI894" s="48"/>
      <c r="EJ894" s="48"/>
      <c r="EK894" s="48"/>
      <c r="EL894" s="48"/>
      <c r="EM894" s="48"/>
      <c r="EN894" s="48"/>
      <c r="EO894" s="48"/>
      <c r="EP894" s="48"/>
      <c r="EQ894" s="48"/>
      <c r="ER894" s="48"/>
      <c r="ES894" s="48"/>
      <c r="ET894" s="48"/>
      <c r="EU894" s="48"/>
      <c r="EV894" s="48"/>
      <c r="EW894" s="48"/>
      <c r="EX894" s="48"/>
      <c r="EY894" s="48"/>
      <c r="EZ894" s="48"/>
      <c r="FA894" s="48"/>
      <c r="FB894" s="48"/>
      <c r="FC894" s="48"/>
      <c r="FD894" s="48"/>
      <c r="FE894" s="48"/>
      <c r="FF894" s="48"/>
      <c r="FG894" s="48"/>
      <c r="FH894" s="48"/>
      <c r="FI894" s="48"/>
      <c r="FJ894" s="48"/>
      <c r="FK894" s="48"/>
      <c r="FL894" s="48"/>
      <c r="FM894" s="48"/>
      <c r="FN894" s="48"/>
      <c r="FO894" s="48"/>
      <c r="FP894" s="48"/>
      <c r="FQ894" s="48"/>
      <c r="FR894" s="48"/>
      <c r="FS894" s="48"/>
      <c r="FT894" s="48"/>
      <c r="FU894" s="48"/>
      <c r="FV894" s="48"/>
      <c r="FW894" s="48"/>
      <c r="FX894" s="48"/>
      <c r="FY894" s="48"/>
      <c r="FZ894" s="48"/>
      <c r="GA894" s="48"/>
      <c r="GB894" s="48"/>
      <c r="GC894" s="48"/>
      <c r="GD894" s="48"/>
      <c r="GE894" s="48"/>
      <c r="GF894" s="48"/>
      <c r="GG894" s="48"/>
      <c r="GH894" s="48"/>
      <c r="GI894" s="48"/>
      <c r="GJ894" s="48"/>
      <c r="GK894" s="48"/>
      <c r="GL894" s="48"/>
      <c r="GM894" s="48"/>
      <c r="GN894" s="48"/>
      <c r="GO894" s="48"/>
      <c r="GP894" s="48"/>
      <c r="GQ894" s="48"/>
      <c r="GR894" s="48"/>
      <c r="GS894" s="48"/>
      <c r="GT894" s="48"/>
      <c r="GU894" s="48"/>
      <c r="GV894" s="48"/>
      <c r="GW894" s="48"/>
      <c r="GX894" s="48"/>
      <c r="GY894" s="48"/>
      <c r="GZ894" s="48"/>
      <c r="HA894" s="48"/>
      <c r="HB894" s="48"/>
      <c r="HC894" s="48"/>
      <c r="HD894" s="48"/>
      <c r="HE894" s="48"/>
      <c r="HF894" s="48"/>
      <c r="HG894" s="48"/>
      <c r="HH894" s="48"/>
      <c r="HI894" s="48"/>
      <c r="HJ894" s="48"/>
      <c r="HK894" s="48"/>
      <c r="HL894" s="48"/>
      <c r="HM894" s="48"/>
      <c r="HN894" s="48"/>
      <c r="HO894" s="48"/>
      <c r="HP894" s="48"/>
      <c r="HQ894" s="48"/>
      <c r="HR894" s="48"/>
      <c r="HS894" s="48"/>
      <c r="HT894" s="48"/>
      <c r="HU894" s="48"/>
      <c r="HV894" s="48"/>
      <c r="HW894" s="48"/>
      <c r="HX894" s="48"/>
      <c r="HY894" s="48"/>
      <c r="HZ894" s="48"/>
      <c r="IA894" s="48"/>
      <c r="IB894" s="48"/>
      <c r="IC894" s="48"/>
      <c r="ID894" s="48"/>
      <c r="IE894" s="48"/>
      <c r="IF894" s="48"/>
      <c r="IG894" s="48"/>
      <c r="IH894" s="48"/>
      <c r="II894" s="48"/>
      <c r="IJ894" s="48"/>
    </row>
    <row r="895" spans="1:244" s="88" customFormat="1" x14ac:dyDescent="0.2">
      <c r="A895" s="71" t="s">
        <v>52</v>
      </c>
      <c r="B895" s="71"/>
      <c r="C895" s="72"/>
      <c r="D895" s="73"/>
      <c r="E895" s="73"/>
      <c r="F895" s="73"/>
      <c r="G895" s="73"/>
      <c r="H895" s="73"/>
      <c r="I895" s="73"/>
    </row>
    <row r="896" spans="1:244" s="88" customFormat="1" x14ac:dyDescent="0.2">
      <c r="A896" s="89" t="s">
        <v>211</v>
      </c>
      <c r="B896" s="89" t="s">
        <v>211</v>
      </c>
      <c r="C896" s="90" t="s">
        <v>478</v>
      </c>
      <c r="D896" s="91">
        <v>6560000</v>
      </c>
      <c r="E896" s="91">
        <v>-320000</v>
      </c>
      <c r="F896" s="91">
        <f t="shared" ref="F896:F932" si="135">SUM(D896:E896)</f>
        <v>6240000</v>
      </c>
      <c r="G896" s="91">
        <v>6237308</v>
      </c>
      <c r="H896" s="91">
        <v>11045000</v>
      </c>
      <c r="I896" s="100" t="s">
        <v>312</v>
      </c>
    </row>
    <row r="897" spans="1:9" s="88" customFormat="1" x14ac:dyDescent="0.2">
      <c r="A897" s="89" t="s">
        <v>211</v>
      </c>
      <c r="B897" s="89"/>
      <c r="C897" s="90" t="s">
        <v>144</v>
      </c>
      <c r="D897" s="91">
        <v>120000</v>
      </c>
      <c r="E897" s="91">
        <v>-10000</v>
      </c>
      <c r="F897" s="91">
        <f t="shared" si="135"/>
        <v>110000</v>
      </c>
      <c r="G897" s="91">
        <v>110000</v>
      </c>
      <c r="H897" s="91">
        <v>120000</v>
      </c>
      <c r="I897" s="100" t="s">
        <v>312</v>
      </c>
    </row>
    <row r="898" spans="1:9" s="88" customFormat="1" x14ac:dyDescent="0.2">
      <c r="A898" s="89" t="s">
        <v>211</v>
      </c>
      <c r="B898" s="89"/>
      <c r="C898" s="90" t="s">
        <v>310</v>
      </c>
      <c r="D898" s="91">
        <v>347000</v>
      </c>
      <c r="E898" s="91">
        <v>-20000</v>
      </c>
      <c r="F898" s="91">
        <f t="shared" si="135"/>
        <v>327000</v>
      </c>
      <c r="G898" s="91">
        <v>319000</v>
      </c>
      <c r="H898" s="91">
        <v>362000</v>
      </c>
      <c r="I898" s="100" t="s">
        <v>312</v>
      </c>
    </row>
    <row r="899" spans="1:9" s="88" customFormat="1" x14ac:dyDescent="0.2">
      <c r="A899" s="89" t="s">
        <v>509</v>
      </c>
      <c r="B899" s="89"/>
      <c r="C899" s="90" t="s">
        <v>510</v>
      </c>
      <c r="D899" s="91">
        <v>0</v>
      </c>
      <c r="E899" s="91">
        <v>490000</v>
      </c>
      <c r="F899" s="91">
        <f t="shared" si="135"/>
        <v>490000</v>
      </c>
      <c r="G899" s="91">
        <v>490000</v>
      </c>
      <c r="H899" s="91">
        <v>0</v>
      </c>
      <c r="I899" s="100" t="s">
        <v>312</v>
      </c>
    </row>
    <row r="900" spans="1:9" s="88" customFormat="1" x14ac:dyDescent="0.2">
      <c r="A900" s="89" t="s">
        <v>659</v>
      </c>
      <c r="B900" s="89"/>
      <c r="C900" s="90" t="s">
        <v>660</v>
      </c>
      <c r="D900" s="91">
        <v>0</v>
      </c>
      <c r="E900" s="91"/>
      <c r="F900" s="91">
        <f t="shared" si="135"/>
        <v>0</v>
      </c>
      <c r="G900" s="91">
        <v>0</v>
      </c>
      <c r="H900" s="91">
        <v>1254000</v>
      </c>
      <c r="I900" s="100" t="s">
        <v>312</v>
      </c>
    </row>
    <row r="901" spans="1:9" s="88" customFormat="1" x14ac:dyDescent="0.2">
      <c r="A901" s="89" t="s">
        <v>270</v>
      </c>
      <c r="B901" s="89" t="s">
        <v>270</v>
      </c>
      <c r="C901" s="90" t="s">
        <v>309</v>
      </c>
      <c r="D901" s="91">
        <v>389000</v>
      </c>
      <c r="E901" s="91">
        <v>-22000</v>
      </c>
      <c r="F901" s="91">
        <f t="shared" si="135"/>
        <v>367000</v>
      </c>
      <c r="G901" s="91">
        <v>259200</v>
      </c>
      <c r="H901" s="91">
        <v>396000</v>
      </c>
      <c r="I901" s="100" t="s">
        <v>312</v>
      </c>
    </row>
    <row r="902" spans="1:9" s="88" customFormat="1" x14ac:dyDescent="0.2">
      <c r="A902" s="89" t="s">
        <v>339</v>
      </c>
      <c r="B902" s="89" t="s">
        <v>339</v>
      </c>
      <c r="C902" s="90" t="s">
        <v>149</v>
      </c>
      <c r="D902" s="91">
        <v>150000</v>
      </c>
      <c r="E902" s="91">
        <v>48000</v>
      </c>
      <c r="F902" s="91">
        <f t="shared" si="135"/>
        <v>198000</v>
      </c>
      <c r="G902" s="91">
        <v>200680</v>
      </c>
      <c r="H902" s="91">
        <v>150000</v>
      </c>
      <c r="I902" s="100" t="s">
        <v>312</v>
      </c>
    </row>
    <row r="903" spans="1:9" s="88" customFormat="1" x14ac:dyDescent="0.2">
      <c r="A903" s="89" t="s">
        <v>338</v>
      </c>
      <c r="B903" s="89" t="s">
        <v>338</v>
      </c>
      <c r="C903" s="90" t="s">
        <v>167</v>
      </c>
      <c r="D903" s="91">
        <v>20000</v>
      </c>
      <c r="E903" s="91"/>
      <c r="F903" s="91">
        <f t="shared" si="135"/>
        <v>20000</v>
      </c>
      <c r="G903" s="91">
        <v>0</v>
      </c>
      <c r="H903" s="91">
        <v>0</v>
      </c>
      <c r="I903" s="100" t="s">
        <v>312</v>
      </c>
    </row>
    <row r="904" spans="1:9" s="88" customFormat="1" x14ac:dyDescent="0.2">
      <c r="A904" s="89" t="s">
        <v>319</v>
      </c>
      <c r="B904" s="89" t="s">
        <v>319</v>
      </c>
      <c r="C904" s="90" t="s">
        <v>82</v>
      </c>
      <c r="D904" s="91">
        <v>50000</v>
      </c>
      <c r="E904" s="91">
        <v>-40000</v>
      </c>
      <c r="F904" s="91">
        <f t="shared" si="135"/>
        <v>10000</v>
      </c>
      <c r="G904" s="91">
        <v>0</v>
      </c>
      <c r="H904" s="91">
        <v>0</v>
      </c>
      <c r="I904" s="100" t="s">
        <v>312</v>
      </c>
    </row>
    <row r="905" spans="1:9" s="88" customFormat="1" x14ac:dyDescent="0.2">
      <c r="A905" s="89" t="s">
        <v>212</v>
      </c>
      <c r="B905" s="89" t="s">
        <v>212</v>
      </c>
      <c r="C905" s="90" t="s">
        <v>95</v>
      </c>
      <c r="D905" s="91">
        <v>1014000</v>
      </c>
      <c r="E905" s="91"/>
      <c r="F905" s="91">
        <f t="shared" si="135"/>
        <v>1014000</v>
      </c>
      <c r="G905" s="91">
        <v>1009721</v>
      </c>
      <c r="H905" s="91">
        <v>1740000</v>
      </c>
      <c r="I905" s="100" t="s">
        <v>312</v>
      </c>
    </row>
    <row r="906" spans="1:9" s="88" customFormat="1" x14ac:dyDescent="0.2">
      <c r="A906" s="89" t="s">
        <v>489</v>
      </c>
      <c r="B906" s="89"/>
      <c r="C906" s="90" t="s">
        <v>490</v>
      </c>
      <c r="D906" s="91">
        <v>50000</v>
      </c>
      <c r="E906" s="91"/>
      <c r="F906" s="91">
        <f t="shared" si="135"/>
        <v>50000</v>
      </c>
      <c r="G906" s="91">
        <v>39175</v>
      </c>
      <c r="H906" s="91">
        <v>50000</v>
      </c>
      <c r="I906" s="100" t="s">
        <v>312</v>
      </c>
    </row>
    <row r="907" spans="1:9" s="88" customFormat="1" x14ac:dyDescent="0.2">
      <c r="A907" s="89" t="s">
        <v>269</v>
      </c>
      <c r="B907" s="89"/>
      <c r="C907" s="90" t="s">
        <v>152</v>
      </c>
      <c r="D907" s="91">
        <v>74000</v>
      </c>
      <c r="E907" s="91"/>
      <c r="F907" s="91">
        <f t="shared" si="135"/>
        <v>74000</v>
      </c>
      <c r="G907" s="91">
        <v>44356</v>
      </c>
      <c r="H907" s="91">
        <v>65000</v>
      </c>
      <c r="I907" s="100" t="s">
        <v>312</v>
      </c>
    </row>
    <row r="908" spans="1:9" s="88" customFormat="1" x14ac:dyDescent="0.2">
      <c r="A908" s="89" t="s">
        <v>223</v>
      </c>
      <c r="B908" s="89" t="s">
        <v>222</v>
      </c>
      <c r="C908" s="90" t="s">
        <v>358</v>
      </c>
      <c r="D908" s="91">
        <v>150000</v>
      </c>
      <c r="E908" s="91"/>
      <c r="F908" s="91">
        <f t="shared" si="135"/>
        <v>150000</v>
      </c>
      <c r="G908" s="91">
        <v>0</v>
      </c>
      <c r="H908" s="91">
        <v>50000</v>
      </c>
      <c r="I908" s="100" t="s">
        <v>312</v>
      </c>
    </row>
    <row r="909" spans="1:9" s="88" customFormat="1" x14ac:dyDescent="0.2">
      <c r="A909" s="89" t="s">
        <v>324</v>
      </c>
      <c r="B909" s="89" t="s">
        <v>324</v>
      </c>
      <c r="C909" s="90" t="s">
        <v>57</v>
      </c>
      <c r="D909" s="91">
        <v>50000</v>
      </c>
      <c r="E909" s="91"/>
      <c r="F909" s="91">
        <f t="shared" si="135"/>
        <v>50000</v>
      </c>
      <c r="G909" s="91">
        <v>20140</v>
      </c>
      <c r="H909" s="91">
        <v>50000</v>
      </c>
      <c r="I909" s="100" t="s">
        <v>312</v>
      </c>
    </row>
    <row r="910" spans="1:9" s="88" customFormat="1" x14ac:dyDescent="0.2">
      <c r="A910" s="89" t="s">
        <v>324</v>
      </c>
      <c r="B910" s="89"/>
      <c r="C910" s="90" t="s">
        <v>150</v>
      </c>
      <c r="D910" s="91">
        <v>60000</v>
      </c>
      <c r="E910" s="91"/>
      <c r="F910" s="91">
        <f t="shared" si="135"/>
        <v>60000</v>
      </c>
      <c r="G910" s="91">
        <v>58086</v>
      </c>
      <c r="H910" s="91">
        <v>90000</v>
      </c>
      <c r="I910" s="100" t="s">
        <v>312</v>
      </c>
    </row>
    <row r="911" spans="1:9" s="88" customFormat="1" x14ac:dyDescent="0.2">
      <c r="A911" s="89" t="s">
        <v>324</v>
      </c>
      <c r="B911" s="89"/>
      <c r="C911" s="90" t="s">
        <v>87</v>
      </c>
      <c r="D911" s="91">
        <v>100000</v>
      </c>
      <c r="E911" s="91"/>
      <c r="F911" s="91">
        <f t="shared" si="135"/>
        <v>100000</v>
      </c>
      <c r="G911" s="91">
        <v>100000</v>
      </c>
      <c r="H911" s="91">
        <v>100000</v>
      </c>
      <c r="I911" s="100" t="s">
        <v>312</v>
      </c>
    </row>
    <row r="912" spans="1:9" s="88" customFormat="1" x14ac:dyDescent="0.2">
      <c r="A912" s="89" t="s">
        <v>324</v>
      </c>
      <c r="B912" s="89"/>
      <c r="C912" s="90" t="s">
        <v>65</v>
      </c>
      <c r="D912" s="91">
        <v>250000</v>
      </c>
      <c r="E912" s="91"/>
      <c r="F912" s="91">
        <f t="shared" si="135"/>
        <v>250000</v>
      </c>
      <c r="G912" s="91">
        <v>108234</v>
      </c>
      <c r="H912" s="91">
        <v>100000</v>
      </c>
      <c r="I912" s="100" t="s">
        <v>312</v>
      </c>
    </row>
    <row r="913" spans="1:9" s="88" customFormat="1" x14ac:dyDescent="0.2">
      <c r="A913" s="89" t="s">
        <v>324</v>
      </c>
      <c r="B913" s="89"/>
      <c r="C913" s="90" t="s">
        <v>65</v>
      </c>
      <c r="D913" s="91">
        <v>200000</v>
      </c>
      <c r="E913" s="91"/>
      <c r="F913" s="91">
        <f t="shared" si="135"/>
        <v>200000</v>
      </c>
      <c r="G913" s="91">
        <v>0</v>
      </c>
      <c r="H913" s="91">
        <v>0</v>
      </c>
      <c r="I913" s="100" t="s">
        <v>312</v>
      </c>
    </row>
    <row r="914" spans="1:9" s="88" customFormat="1" x14ac:dyDescent="0.2">
      <c r="A914" s="89" t="s">
        <v>324</v>
      </c>
      <c r="B914" s="89"/>
      <c r="C914" s="90" t="s">
        <v>137</v>
      </c>
      <c r="D914" s="91">
        <v>300000</v>
      </c>
      <c r="E914" s="91"/>
      <c r="F914" s="91">
        <f t="shared" si="135"/>
        <v>300000</v>
      </c>
      <c r="G914" s="91">
        <v>0</v>
      </c>
      <c r="H914" s="91">
        <v>100000</v>
      </c>
      <c r="I914" s="100" t="s">
        <v>312</v>
      </c>
    </row>
    <row r="915" spans="1:9" s="88" customFormat="1" x14ac:dyDescent="0.2">
      <c r="A915" s="89" t="s">
        <v>221</v>
      </c>
      <c r="B915" s="89" t="s">
        <v>221</v>
      </c>
      <c r="C915" s="90" t="s">
        <v>271</v>
      </c>
      <c r="D915" s="91">
        <v>100000</v>
      </c>
      <c r="E915" s="91"/>
      <c r="F915" s="91">
        <f t="shared" si="135"/>
        <v>100000</v>
      </c>
      <c r="G915" s="91">
        <v>33307</v>
      </c>
      <c r="H915" s="91">
        <v>50000</v>
      </c>
      <c r="I915" s="100" t="s">
        <v>312</v>
      </c>
    </row>
    <row r="916" spans="1:9" s="88" customFormat="1" x14ac:dyDescent="0.2">
      <c r="A916" s="89" t="s">
        <v>221</v>
      </c>
      <c r="B916" s="89"/>
      <c r="C916" s="90" t="s">
        <v>345</v>
      </c>
      <c r="D916" s="91">
        <v>20000</v>
      </c>
      <c r="E916" s="91"/>
      <c r="F916" s="91">
        <f t="shared" si="135"/>
        <v>20000</v>
      </c>
      <c r="G916" s="91">
        <v>11557</v>
      </c>
      <c r="H916" s="91">
        <v>15000</v>
      </c>
      <c r="I916" s="100" t="s">
        <v>312</v>
      </c>
    </row>
    <row r="917" spans="1:9" s="88" customFormat="1" x14ac:dyDescent="0.2">
      <c r="A917" s="89" t="s">
        <v>213</v>
      </c>
      <c r="B917" s="89" t="s">
        <v>213</v>
      </c>
      <c r="C917" s="90" t="s">
        <v>78</v>
      </c>
      <c r="D917" s="91">
        <v>150000</v>
      </c>
      <c r="E917" s="91"/>
      <c r="F917" s="91">
        <f t="shared" si="135"/>
        <v>150000</v>
      </c>
      <c r="G917" s="91">
        <v>130372</v>
      </c>
      <c r="H917" s="91">
        <v>100000</v>
      </c>
      <c r="I917" s="100" t="s">
        <v>312</v>
      </c>
    </row>
    <row r="918" spans="1:9" s="88" customFormat="1" x14ac:dyDescent="0.2">
      <c r="A918" s="89" t="s">
        <v>217</v>
      </c>
      <c r="B918" s="89" t="s">
        <v>217</v>
      </c>
      <c r="C918" s="90" t="s">
        <v>92</v>
      </c>
      <c r="D918" s="91">
        <v>300000</v>
      </c>
      <c r="E918" s="91"/>
      <c r="F918" s="91">
        <f t="shared" si="135"/>
        <v>300000</v>
      </c>
      <c r="G918" s="91">
        <v>452311</v>
      </c>
      <c r="H918" s="91">
        <v>1200000</v>
      </c>
      <c r="I918" s="100" t="s">
        <v>312</v>
      </c>
    </row>
    <row r="919" spans="1:9" s="88" customFormat="1" ht="12.75" customHeight="1" x14ac:dyDescent="0.2">
      <c r="A919" s="89" t="s">
        <v>217</v>
      </c>
      <c r="B919" s="89"/>
      <c r="C919" s="90" t="s">
        <v>58</v>
      </c>
      <c r="D919" s="91">
        <v>700000</v>
      </c>
      <c r="E919" s="91"/>
      <c r="F919" s="91">
        <f t="shared" si="135"/>
        <v>700000</v>
      </c>
      <c r="G919" s="91">
        <v>734361</v>
      </c>
      <c r="H919" s="91">
        <v>2500000</v>
      </c>
      <c r="I919" s="100" t="s">
        <v>312</v>
      </c>
    </row>
    <row r="920" spans="1:9" s="88" customFormat="1" x14ac:dyDescent="0.2">
      <c r="A920" s="89" t="s">
        <v>217</v>
      </c>
      <c r="B920" s="89"/>
      <c r="C920" s="90" t="s">
        <v>119</v>
      </c>
      <c r="D920" s="91">
        <v>20000</v>
      </c>
      <c r="E920" s="91"/>
      <c r="F920" s="91">
        <f t="shared" si="135"/>
        <v>20000</v>
      </c>
      <c r="G920" s="91">
        <v>3360</v>
      </c>
      <c r="H920" s="91">
        <v>10000</v>
      </c>
      <c r="I920" s="100" t="s">
        <v>312</v>
      </c>
    </row>
    <row r="921" spans="1:9" s="88" customFormat="1" x14ac:dyDescent="0.2">
      <c r="A921" s="89" t="s">
        <v>320</v>
      </c>
      <c r="B921" s="89" t="s">
        <v>320</v>
      </c>
      <c r="C921" s="90" t="s">
        <v>86</v>
      </c>
      <c r="D921" s="91">
        <v>20000</v>
      </c>
      <c r="E921" s="91"/>
      <c r="F921" s="91">
        <f t="shared" si="135"/>
        <v>20000</v>
      </c>
      <c r="G921" s="91">
        <v>0</v>
      </c>
      <c r="H921" s="91">
        <v>0</v>
      </c>
      <c r="I921" s="100" t="s">
        <v>312</v>
      </c>
    </row>
    <row r="922" spans="1:9" s="88" customFormat="1" x14ac:dyDescent="0.2">
      <c r="A922" s="89" t="s">
        <v>220</v>
      </c>
      <c r="B922" s="89" t="s">
        <v>220</v>
      </c>
      <c r="C922" s="90" t="s">
        <v>120</v>
      </c>
      <c r="D922" s="91">
        <v>200000</v>
      </c>
      <c r="E922" s="91"/>
      <c r="F922" s="91">
        <f t="shared" si="135"/>
        <v>200000</v>
      </c>
      <c r="G922" s="91">
        <v>27500</v>
      </c>
      <c r="H922" s="91">
        <v>50000</v>
      </c>
      <c r="I922" s="100" t="s">
        <v>312</v>
      </c>
    </row>
    <row r="923" spans="1:9" s="88" customFormat="1" x14ac:dyDescent="0.2">
      <c r="A923" s="89" t="s">
        <v>496</v>
      </c>
      <c r="B923" s="89" t="s">
        <v>496</v>
      </c>
      <c r="C923" s="90" t="s">
        <v>630</v>
      </c>
      <c r="D923" s="91">
        <v>0</v>
      </c>
      <c r="E923" s="91"/>
      <c r="F923" s="91">
        <f t="shared" si="135"/>
        <v>0</v>
      </c>
      <c r="G923" s="91">
        <v>18000</v>
      </c>
      <c r="H923" s="91">
        <v>20000</v>
      </c>
      <c r="I923" s="100"/>
    </row>
    <row r="924" spans="1:9" s="88" customFormat="1" x14ac:dyDescent="0.2">
      <c r="A924" s="89" t="s">
        <v>218</v>
      </c>
      <c r="B924" s="89" t="s">
        <v>218</v>
      </c>
      <c r="C924" s="90" t="s">
        <v>194</v>
      </c>
      <c r="D924" s="91">
        <v>10000</v>
      </c>
      <c r="E924" s="91"/>
      <c r="F924" s="91">
        <f t="shared" si="135"/>
        <v>10000</v>
      </c>
      <c r="G924" s="91">
        <v>0</v>
      </c>
      <c r="H924" s="91">
        <v>0</v>
      </c>
      <c r="I924" s="100" t="s">
        <v>312</v>
      </c>
    </row>
    <row r="925" spans="1:9" s="88" customFormat="1" x14ac:dyDescent="0.2">
      <c r="A925" s="89" t="s">
        <v>218</v>
      </c>
      <c r="B925" s="89"/>
      <c r="C925" s="90" t="s">
        <v>188</v>
      </c>
      <c r="D925" s="91">
        <v>120000</v>
      </c>
      <c r="E925" s="91"/>
      <c r="F925" s="91">
        <f t="shared" si="135"/>
        <v>120000</v>
      </c>
      <c r="G925" s="91">
        <v>0</v>
      </c>
      <c r="H925" s="91">
        <v>20000</v>
      </c>
      <c r="I925" s="100" t="s">
        <v>312</v>
      </c>
    </row>
    <row r="926" spans="1:9" s="88" customFormat="1" x14ac:dyDescent="0.2">
      <c r="A926" s="89" t="s">
        <v>218</v>
      </c>
      <c r="B926" s="89"/>
      <c r="C926" s="90" t="s">
        <v>163</v>
      </c>
      <c r="D926" s="91">
        <v>200000</v>
      </c>
      <c r="E926" s="91"/>
      <c r="F926" s="91">
        <f t="shared" si="135"/>
        <v>200000</v>
      </c>
      <c r="G926" s="91">
        <v>61324</v>
      </c>
      <c r="H926" s="91">
        <v>100000</v>
      </c>
      <c r="I926" s="100" t="s">
        <v>312</v>
      </c>
    </row>
    <row r="927" spans="1:9" s="88" customFormat="1" x14ac:dyDescent="0.2">
      <c r="A927" s="89" t="s">
        <v>218</v>
      </c>
      <c r="B927" s="89"/>
      <c r="C927" s="90" t="s">
        <v>275</v>
      </c>
      <c r="D927" s="91">
        <v>30000</v>
      </c>
      <c r="E927" s="91"/>
      <c r="F927" s="91">
        <f t="shared" si="135"/>
        <v>30000</v>
      </c>
      <c r="G927" s="91">
        <v>0</v>
      </c>
      <c r="H927" s="91">
        <v>20000</v>
      </c>
      <c r="I927" s="100" t="s">
        <v>312</v>
      </c>
    </row>
    <row r="928" spans="1:9" s="88" customFormat="1" x14ac:dyDescent="0.2">
      <c r="A928" s="89" t="s">
        <v>218</v>
      </c>
      <c r="B928" s="89"/>
      <c r="C928" s="90" t="s">
        <v>113</v>
      </c>
      <c r="D928" s="91">
        <v>50000</v>
      </c>
      <c r="E928" s="91"/>
      <c r="F928" s="91">
        <f t="shared" si="135"/>
        <v>50000</v>
      </c>
      <c r="G928" s="91">
        <v>0</v>
      </c>
      <c r="H928" s="91">
        <v>0</v>
      </c>
      <c r="I928" s="100" t="s">
        <v>312</v>
      </c>
    </row>
    <row r="929" spans="1:9" s="88" customFormat="1" x14ac:dyDescent="0.2">
      <c r="A929" s="89" t="s">
        <v>218</v>
      </c>
      <c r="B929" s="89"/>
      <c r="C929" s="90" t="s">
        <v>151</v>
      </c>
      <c r="D929" s="91">
        <v>20000</v>
      </c>
      <c r="E929" s="91"/>
      <c r="F929" s="91">
        <f t="shared" si="135"/>
        <v>20000</v>
      </c>
      <c r="G929" s="91">
        <v>0</v>
      </c>
      <c r="H929" s="91">
        <v>30000</v>
      </c>
      <c r="I929" s="100" t="s">
        <v>312</v>
      </c>
    </row>
    <row r="930" spans="1:9" s="88" customFormat="1" x14ac:dyDescent="0.2">
      <c r="A930" s="89" t="s">
        <v>218</v>
      </c>
      <c r="B930" s="89"/>
      <c r="C930" s="90" t="s">
        <v>625</v>
      </c>
      <c r="D930" s="91">
        <v>0</v>
      </c>
      <c r="E930" s="91"/>
      <c r="F930" s="91">
        <f t="shared" si="135"/>
        <v>0</v>
      </c>
      <c r="G930" s="91">
        <v>200000</v>
      </c>
      <c r="H930" s="91">
        <v>0</v>
      </c>
      <c r="I930" s="100" t="s">
        <v>312</v>
      </c>
    </row>
    <row r="931" spans="1:9" s="88" customFormat="1" x14ac:dyDescent="0.2">
      <c r="A931" s="89" t="s">
        <v>214</v>
      </c>
      <c r="B931" s="89" t="s">
        <v>214</v>
      </c>
      <c r="C931" s="90" t="s">
        <v>166</v>
      </c>
      <c r="D931" s="91">
        <v>100000</v>
      </c>
      <c r="E931" s="91"/>
      <c r="F931" s="91">
        <f t="shared" si="135"/>
        <v>100000</v>
      </c>
      <c r="G931" s="91">
        <v>40640</v>
      </c>
      <c r="H931" s="91">
        <v>60000</v>
      </c>
      <c r="I931" s="100" t="s">
        <v>312</v>
      </c>
    </row>
    <row r="932" spans="1:9" s="88" customFormat="1" x14ac:dyDescent="0.2">
      <c r="A932" s="89" t="s">
        <v>315</v>
      </c>
      <c r="B932" s="89" t="s">
        <v>315</v>
      </c>
      <c r="C932" s="90" t="s">
        <v>55</v>
      </c>
      <c r="D932" s="91">
        <v>821000</v>
      </c>
      <c r="E932" s="91"/>
      <c r="F932" s="91">
        <f t="shared" si="135"/>
        <v>821000</v>
      </c>
      <c r="G932" s="91">
        <v>461066</v>
      </c>
      <c r="H932" s="91">
        <v>1244000</v>
      </c>
      <c r="I932" s="100" t="s">
        <v>312</v>
      </c>
    </row>
    <row r="933" spans="1:9" s="72" customFormat="1" x14ac:dyDescent="0.2">
      <c r="A933" s="92"/>
      <c r="B933" s="92"/>
      <c r="C933" s="93" t="s">
        <v>53</v>
      </c>
      <c r="D933" s="94">
        <f>SUM(D896:D932)</f>
        <v>12745000</v>
      </c>
      <c r="E933" s="94">
        <f>SUM(E896:E932)</f>
        <v>126000</v>
      </c>
      <c r="F933" s="94">
        <f>SUM(F896:F932)</f>
        <v>12871000</v>
      </c>
      <c r="G933" s="94">
        <f t="shared" ref="G933:H933" si="136">SUM(G896:G932)</f>
        <v>11169698</v>
      </c>
      <c r="H933" s="94">
        <f t="shared" si="136"/>
        <v>21091000</v>
      </c>
      <c r="I933" s="73"/>
    </row>
    <row r="934" spans="1:9" s="72" customFormat="1" x14ac:dyDescent="0.2">
      <c r="A934" s="71"/>
      <c r="B934" s="71"/>
      <c r="D934" s="73"/>
      <c r="E934" s="73"/>
      <c r="F934" s="73"/>
      <c r="G934" s="73"/>
      <c r="H934" s="73"/>
      <c r="I934" s="73"/>
    </row>
    <row r="935" spans="1:9" s="72" customFormat="1" x14ac:dyDescent="0.2">
      <c r="A935" s="71"/>
      <c r="B935" s="71"/>
      <c r="D935" s="73"/>
      <c r="E935" s="73"/>
      <c r="F935" s="73"/>
      <c r="G935" s="73"/>
      <c r="H935" s="73"/>
      <c r="I935" s="73"/>
    </row>
    <row r="936" spans="1:9" s="72" customFormat="1" x14ac:dyDescent="0.2">
      <c r="A936" s="71"/>
      <c r="B936" s="71"/>
      <c r="D936" s="73"/>
      <c r="E936" s="73"/>
      <c r="F936" s="73"/>
      <c r="G936" s="73"/>
      <c r="H936" s="73"/>
      <c r="I936" s="73"/>
    </row>
    <row r="937" spans="1:9" s="72" customFormat="1" x14ac:dyDescent="0.2">
      <c r="A937" s="71"/>
      <c r="B937" s="71"/>
      <c r="D937" s="73"/>
      <c r="E937" s="73"/>
      <c r="F937" s="73"/>
      <c r="G937" s="73"/>
      <c r="H937" s="73"/>
      <c r="I937" s="73"/>
    </row>
    <row r="938" spans="1:9" s="72" customFormat="1" x14ac:dyDescent="0.2">
      <c r="A938" s="71"/>
      <c r="B938" s="71"/>
      <c r="D938" s="73"/>
      <c r="E938" s="73"/>
      <c r="F938" s="73"/>
      <c r="G938" s="73"/>
      <c r="H938" s="73"/>
      <c r="I938" s="73"/>
    </row>
    <row r="939" spans="1:9" s="72" customFormat="1" x14ac:dyDescent="0.2">
      <c r="A939" s="71"/>
      <c r="B939" s="71"/>
      <c r="D939" s="73"/>
      <c r="E939" s="73"/>
      <c r="F939" s="73"/>
      <c r="G939" s="73"/>
      <c r="H939" s="73"/>
      <c r="I939" s="73"/>
    </row>
    <row r="940" spans="1:9" s="72" customFormat="1" x14ac:dyDescent="0.2">
      <c r="A940" s="71"/>
      <c r="B940" s="71"/>
      <c r="D940" s="73"/>
      <c r="E940" s="73"/>
      <c r="F940" s="73"/>
      <c r="G940" s="73"/>
      <c r="H940" s="73"/>
      <c r="I940" s="73"/>
    </row>
    <row r="941" spans="1:9" s="72" customFormat="1" x14ac:dyDescent="0.2">
      <c r="A941" s="71"/>
      <c r="B941" s="71"/>
      <c r="D941" s="73"/>
      <c r="E941" s="73"/>
      <c r="F941" s="73"/>
      <c r="G941" s="73"/>
      <c r="H941" s="73"/>
      <c r="I941" s="73"/>
    </row>
    <row r="942" spans="1:9" s="72" customFormat="1" x14ac:dyDescent="0.2">
      <c r="A942" s="71"/>
      <c r="B942" s="71"/>
      <c r="D942" s="73"/>
      <c r="E942" s="73"/>
      <c r="F942" s="73"/>
      <c r="G942" s="73"/>
      <c r="H942" s="73"/>
      <c r="I942" s="73"/>
    </row>
    <row r="943" spans="1:9" s="72" customFormat="1" x14ac:dyDescent="0.2">
      <c r="A943" s="71"/>
      <c r="B943" s="71"/>
      <c r="D943" s="73"/>
      <c r="E943" s="73"/>
      <c r="F943" s="73"/>
      <c r="G943" s="73"/>
      <c r="H943" s="73"/>
      <c r="I943" s="73"/>
    </row>
    <row r="944" spans="1:9" s="72" customFormat="1" x14ac:dyDescent="0.2">
      <c r="A944" s="71"/>
      <c r="B944" s="71"/>
      <c r="D944" s="73"/>
      <c r="E944" s="73"/>
      <c r="F944" s="73"/>
      <c r="G944" s="73"/>
      <c r="H944" s="73"/>
      <c r="I944" s="73"/>
    </row>
    <row r="945" spans="1:9" s="72" customFormat="1" x14ac:dyDescent="0.2">
      <c r="A945" s="71"/>
      <c r="B945" s="71"/>
      <c r="D945" s="73"/>
      <c r="E945" s="73"/>
      <c r="F945" s="73"/>
      <c r="G945" s="73"/>
      <c r="H945" s="73"/>
      <c r="I945" s="73"/>
    </row>
    <row r="946" spans="1:9" s="72" customFormat="1" x14ac:dyDescent="0.2">
      <c r="A946" s="71"/>
      <c r="B946" s="71"/>
      <c r="D946" s="73"/>
      <c r="E946" s="73"/>
      <c r="F946" s="73"/>
      <c r="G946" s="73"/>
      <c r="H946" s="73"/>
      <c r="I946" s="73"/>
    </row>
    <row r="947" spans="1:9" s="72" customFormat="1" x14ac:dyDescent="0.2">
      <c r="A947" s="71"/>
      <c r="B947" s="71"/>
      <c r="D947" s="73"/>
      <c r="E947" s="73"/>
      <c r="F947" s="73"/>
      <c r="G947" s="73"/>
      <c r="H947" s="73"/>
      <c r="I947" s="73"/>
    </row>
    <row r="948" spans="1:9" s="72" customFormat="1" x14ac:dyDescent="0.2">
      <c r="A948" s="71"/>
      <c r="B948" s="71"/>
      <c r="D948" s="73"/>
      <c r="E948" s="73"/>
      <c r="F948" s="73"/>
      <c r="G948" s="73"/>
      <c r="H948" s="73"/>
      <c r="I948" s="73"/>
    </row>
    <row r="949" spans="1:9" s="72" customFormat="1" x14ac:dyDescent="0.2">
      <c r="A949" s="71"/>
      <c r="B949" s="71"/>
      <c r="D949" s="73"/>
      <c r="E949" s="73"/>
      <c r="F949" s="73"/>
      <c r="G949" s="73"/>
      <c r="H949" s="73"/>
      <c r="I949" s="73"/>
    </row>
    <row r="950" spans="1:9" s="72" customFormat="1" x14ac:dyDescent="0.2">
      <c r="A950" s="71"/>
      <c r="B950" s="71"/>
      <c r="D950" s="73"/>
      <c r="E950" s="73"/>
      <c r="F950" s="73"/>
      <c r="G950" s="73"/>
      <c r="H950" s="73"/>
      <c r="I950" s="73"/>
    </row>
    <row r="951" spans="1:9" s="72" customFormat="1" x14ac:dyDescent="0.2">
      <c r="A951" s="71"/>
      <c r="B951" s="71"/>
      <c r="D951" s="73"/>
      <c r="E951" s="73"/>
      <c r="F951" s="73"/>
      <c r="G951" s="73"/>
      <c r="H951" s="73"/>
      <c r="I951" s="73"/>
    </row>
    <row r="952" spans="1:9" s="72" customFormat="1" x14ac:dyDescent="0.2">
      <c r="A952" s="71"/>
      <c r="B952" s="71"/>
      <c r="D952" s="73"/>
      <c r="E952" s="73"/>
      <c r="F952" s="73"/>
      <c r="G952" s="73"/>
      <c r="H952" s="73"/>
      <c r="I952" s="73"/>
    </row>
    <row r="953" spans="1:9" s="72" customFormat="1" x14ac:dyDescent="0.2">
      <c r="A953" s="71"/>
      <c r="B953" s="71"/>
      <c r="D953" s="73"/>
      <c r="E953" s="73"/>
      <c r="F953" s="73"/>
      <c r="G953" s="73"/>
      <c r="H953" s="73"/>
      <c r="I953" s="73"/>
    </row>
    <row r="954" spans="1:9" s="72" customFormat="1" x14ac:dyDescent="0.2">
      <c r="A954" s="71"/>
      <c r="B954" s="71"/>
      <c r="D954" s="73"/>
      <c r="E954" s="73"/>
      <c r="F954" s="73"/>
      <c r="G954" s="73"/>
      <c r="H954" s="73"/>
      <c r="I954" s="73"/>
    </row>
    <row r="955" spans="1:9" s="72" customFormat="1" x14ac:dyDescent="0.2">
      <c r="A955" s="71"/>
      <c r="B955" s="71"/>
      <c r="D955" s="73"/>
      <c r="E955" s="73"/>
      <c r="F955" s="73"/>
      <c r="G955" s="73"/>
      <c r="H955" s="73"/>
      <c r="I955" s="73"/>
    </row>
    <row r="956" spans="1:9" s="72" customFormat="1" x14ac:dyDescent="0.2">
      <c r="A956" s="71"/>
      <c r="B956" s="71"/>
      <c r="D956" s="73"/>
      <c r="E956" s="73"/>
      <c r="F956" s="73"/>
      <c r="G956" s="73"/>
      <c r="H956" s="73"/>
      <c r="I956" s="73"/>
    </row>
    <row r="957" spans="1:9" s="72" customFormat="1" x14ac:dyDescent="0.2">
      <c r="A957" s="71"/>
      <c r="B957" s="71"/>
      <c r="D957" s="73"/>
      <c r="E957" s="73"/>
      <c r="F957" s="73"/>
      <c r="G957" s="73"/>
      <c r="H957" s="73"/>
      <c r="I957" s="73"/>
    </row>
    <row r="958" spans="1:9" s="72" customFormat="1" x14ac:dyDescent="0.2">
      <c r="A958" s="71"/>
      <c r="B958" s="71"/>
      <c r="D958" s="73"/>
      <c r="E958" s="73"/>
      <c r="F958" s="73"/>
      <c r="G958" s="73"/>
      <c r="H958" s="73"/>
      <c r="I958" s="73"/>
    </row>
    <row r="959" spans="1:9" s="72" customFormat="1" x14ac:dyDescent="0.2">
      <c r="A959" s="71"/>
      <c r="B959" s="71"/>
      <c r="D959" s="73"/>
      <c r="E959" s="73"/>
      <c r="F959" s="73"/>
      <c r="G959" s="73"/>
      <c r="H959" s="73"/>
      <c r="I959" s="73"/>
    </row>
    <row r="960" spans="1:9" s="72" customFormat="1" x14ac:dyDescent="0.2">
      <c r="A960" s="71"/>
      <c r="B960" s="71"/>
      <c r="D960" s="73"/>
      <c r="E960" s="73"/>
      <c r="F960" s="73"/>
      <c r="G960" s="73"/>
      <c r="H960" s="73"/>
      <c r="I960" s="73"/>
    </row>
    <row r="961" spans="1:9" s="72" customFormat="1" x14ac:dyDescent="0.2">
      <c r="A961" s="71"/>
      <c r="B961" s="71"/>
      <c r="D961" s="73"/>
      <c r="E961" s="73"/>
      <c r="F961" s="73"/>
      <c r="G961" s="73"/>
      <c r="H961" s="73"/>
      <c r="I961" s="73"/>
    </row>
    <row r="962" spans="1:9" s="72" customFormat="1" x14ac:dyDescent="0.2">
      <c r="A962" s="71"/>
      <c r="B962" s="71"/>
      <c r="D962" s="73"/>
      <c r="E962" s="73"/>
      <c r="F962" s="73"/>
      <c r="G962" s="73"/>
      <c r="H962" s="73"/>
      <c r="I962" s="73"/>
    </row>
    <row r="963" spans="1:9" s="72" customFormat="1" x14ac:dyDescent="0.2">
      <c r="A963" s="71"/>
      <c r="B963" s="71"/>
      <c r="D963" s="73"/>
      <c r="E963" s="73"/>
      <c r="F963" s="73"/>
      <c r="G963" s="73"/>
      <c r="H963" s="73"/>
      <c r="I963" s="73"/>
    </row>
    <row r="964" spans="1:9" s="72" customFormat="1" x14ac:dyDescent="0.2">
      <c r="A964" s="71"/>
      <c r="B964" s="71"/>
      <c r="D964" s="73"/>
      <c r="E964" s="73"/>
      <c r="F964" s="73"/>
      <c r="G964" s="73"/>
      <c r="H964" s="73"/>
      <c r="I964" s="73"/>
    </row>
    <row r="965" spans="1:9" s="72" customFormat="1" x14ac:dyDescent="0.2">
      <c r="A965" s="71"/>
      <c r="B965" s="71"/>
      <c r="D965" s="73"/>
      <c r="E965" s="73"/>
      <c r="F965" s="73"/>
      <c r="G965" s="73"/>
      <c r="H965" s="73"/>
      <c r="I965" s="73"/>
    </row>
    <row r="966" spans="1:9" s="72" customFormat="1" x14ac:dyDescent="0.2">
      <c r="A966" s="71"/>
      <c r="B966" s="71"/>
      <c r="D966" s="73"/>
      <c r="E966" s="73"/>
      <c r="F966" s="73"/>
      <c r="G966" s="73"/>
      <c r="H966" s="73"/>
      <c r="I966" s="73"/>
    </row>
    <row r="967" spans="1:9" s="72" customFormat="1" x14ac:dyDescent="0.2">
      <c r="A967" s="71"/>
      <c r="B967" s="71"/>
      <c r="D967" s="73"/>
      <c r="E967" s="73"/>
      <c r="F967" s="73"/>
      <c r="G967" s="73"/>
      <c r="H967" s="73"/>
      <c r="I967" s="73"/>
    </row>
    <row r="968" spans="1:9" s="72" customFormat="1" x14ac:dyDescent="0.2">
      <c r="A968" s="71"/>
      <c r="B968" s="71"/>
      <c r="D968" s="73"/>
      <c r="E968" s="73"/>
      <c r="F968" s="73"/>
      <c r="G968" s="73"/>
      <c r="H968" s="73"/>
      <c r="I968" s="73"/>
    </row>
    <row r="969" spans="1:9" s="72" customFormat="1" x14ac:dyDescent="0.2">
      <c r="A969" s="71"/>
      <c r="B969" s="71"/>
      <c r="D969" s="73"/>
      <c r="E969" s="73"/>
      <c r="F969" s="73"/>
      <c r="G969" s="73"/>
      <c r="H969" s="73"/>
      <c r="I969" s="73"/>
    </row>
    <row r="970" spans="1:9" s="72" customFormat="1" x14ac:dyDescent="0.2">
      <c r="A970" s="71"/>
      <c r="B970" s="71"/>
      <c r="D970" s="73"/>
      <c r="E970" s="73"/>
      <c r="F970" s="73"/>
      <c r="G970" s="73"/>
      <c r="H970" s="73"/>
      <c r="I970" s="73"/>
    </row>
    <row r="971" spans="1:9" s="72" customFormat="1" x14ac:dyDescent="0.2">
      <c r="A971" s="71"/>
      <c r="B971" s="71"/>
      <c r="D971" s="73"/>
      <c r="E971" s="73"/>
      <c r="F971" s="73"/>
      <c r="G971" s="73"/>
      <c r="H971" s="73"/>
      <c r="I971" s="73"/>
    </row>
    <row r="972" spans="1:9" s="72" customFormat="1" x14ac:dyDescent="0.2">
      <c r="A972" s="71"/>
      <c r="B972" s="71"/>
      <c r="D972" s="73"/>
      <c r="E972" s="73"/>
      <c r="F972" s="73"/>
      <c r="G972" s="73"/>
      <c r="H972" s="73"/>
      <c r="I972" s="73"/>
    </row>
    <row r="973" spans="1:9" s="72" customFormat="1" x14ac:dyDescent="0.2">
      <c r="A973" s="71"/>
      <c r="B973" s="71"/>
      <c r="D973" s="73"/>
      <c r="E973" s="73"/>
      <c r="F973" s="73"/>
      <c r="G973" s="73"/>
      <c r="H973" s="73"/>
      <c r="I973" s="73"/>
    </row>
    <row r="974" spans="1:9" s="72" customFormat="1" x14ac:dyDescent="0.2">
      <c r="A974" s="71"/>
      <c r="B974" s="71"/>
      <c r="D974" s="73"/>
      <c r="E974" s="73"/>
      <c r="F974" s="73"/>
      <c r="G974" s="73"/>
      <c r="H974" s="73"/>
      <c r="I974" s="73"/>
    </row>
    <row r="975" spans="1:9" s="72" customFormat="1" x14ac:dyDescent="0.2">
      <c r="A975" s="71"/>
      <c r="B975" s="71"/>
      <c r="D975" s="73"/>
      <c r="E975" s="73"/>
      <c r="F975" s="73"/>
      <c r="G975" s="73"/>
      <c r="H975" s="73"/>
      <c r="I975" s="73"/>
    </row>
    <row r="976" spans="1:9" s="72" customFormat="1" x14ac:dyDescent="0.2">
      <c r="A976" s="71"/>
      <c r="B976" s="71"/>
      <c r="D976" s="73"/>
      <c r="E976" s="73"/>
      <c r="F976" s="73"/>
      <c r="G976" s="73"/>
      <c r="H976" s="73"/>
      <c r="I976" s="73"/>
    </row>
    <row r="977" spans="1:9" s="72" customFormat="1" x14ac:dyDescent="0.2">
      <c r="A977" s="71"/>
      <c r="B977" s="71"/>
      <c r="D977" s="73"/>
      <c r="E977" s="73"/>
      <c r="F977" s="73"/>
      <c r="G977" s="73"/>
      <c r="H977" s="73"/>
      <c r="I977" s="73"/>
    </row>
    <row r="978" spans="1:9" s="72" customFormat="1" x14ac:dyDescent="0.2">
      <c r="A978" s="71"/>
      <c r="B978" s="71"/>
      <c r="D978" s="73"/>
      <c r="E978" s="73"/>
      <c r="F978" s="73"/>
      <c r="G978" s="73"/>
      <c r="H978" s="73"/>
      <c r="I978" s="73"/>
    </row>
    <row r="979" spans="1:9" s="72" customFormat="1" x14ac:dyDescent="0.2">
      <c r="A979" s="71"/>
      <c r="B979" s="71"/>
      <c r="D979" s="73"/>
      <c r="E979" s="73"/>
      <c r="F979" s="73"/>
      <c r="G979" s="73"/>
      <c r="H979" s="73"/>
      <c r="I979" s="73"/>
    </row>
    <row r="980" spans="1:9" s="72" customFormat="1" x14ac:dyDescent="0.2">
      <c r="A980" s="71"/>
      <c r="B980" s="71"/>
      <c r="D980" s="73"/>
      <c r="E980" s="73"/>
      <c r="F980" s="73"/>
      <c r="G980" s="73"/>
      <c r="H980" s="73"/>
      <c r="I980" s="73"/>
    </row>
    <row r="981" spans="1:9" s="60" customFormat="1" ht="12" customHeight="1" x14ac:dyDescent="0.2">
      <c r="A981" s="116" t="s">
        <v>171</v>
      </c>
      <c r="B981" s="116"/>
      <c r="C981" s="116"/>
      <c r="D981" s="101"/>
      <c r="E981" s="101"/>
      <c r="F981" s="101"/>
      <c r="G981" s="101"/>
      <c r="H981" s="101"/>
      <c r="I981" s="101"/>
    </row>
    <row r="982" spans="1:9" s="43" customFormat="1" ht="30.75" customHeight="1" x14ac:dyDescent="0.2">
      <c r="A982" s="48"/>
      <c r="B982" s="48"/>
      <c r="D982" s="49" t="s">
        <v>554</v>
      </c>
      <c r="E982" s="49" t="s">
        <v>555</v>
      </c>
      <c r="F982" s="49" t="s">
        <v>556</v>
      </c>
      <c r="G982" s="49" t="s">
        <v>649</v>
      </c>
      <c r="H982" s="12" t="s">
        <v>650</v>
      </c>
      <c r="I982" s="50"/>
    </row>
    <row r="983" spans="1:9" s="60" customFormat="1" ht="11.45" customHeight="1" x14ac:dyDescent="0.2">
      <c r="A983" s="65"/>
      <c r="B983" s="65"/>
      <c r="C983" s="83" t="s">
        <v>13</v>
      </c>
      <c r="D983" s="80">
        <f>SUM(D47:D57,D110:D112,D161,D228:D254,D401:D404,D417,D434,D617:D617,D674:D681,D788:D790,D812,D896:D904,)</f>
        <v>49027000</v>
      </c>
      <c r="E983" s="80">
        <f>SUM(E47:E57,E110:E112,E161,E228:E254,E401:E404,E417,E434,E617:E617,E674:E681,E788:E790,E812,E896:E904,)</f>
        <v>728410</v>
      </c>
      <c r="F983" s="80">
        <f>SUM(F47:F57,F110:F112,F161,F228:F254,F401:F404,F417,F434,F617:F617,F674:F681,F788:F790,F812,F896:F904,)</f>
        <v>49755410</v>
      </c>
      <c r="G983" s="80">
        <f>SUM(G47:G57,G110:G112,G161,G228:G254,G401:G404,G417,G434,G617:G617,G674:G681,G788:G790,G812,G896:G904,)</f>
        <v>44760779</v>
      </c>
      <c r="H983" s="80">
        <f>SUM(H47:H57,H110:H112,H161,H228:H254,H401:H404,H417,H434,H617:H617,H674:H681,H788:H790,H812,H896:H904,)</f>
        <v>45252800</v>
      </c>
      <c r="I983" s="78"/>
    </row>
    <row r="984" spans="1:9" s="60" customFormat="1" ht="11.45" customHeight="1" x14ac:dyDescent="0.2">
      <c r="A984" s="65"/>
      <c r="B984" s="65"/>
      <c r="C984" s="83" t="s">
        <v>35</v>
      </c>
      <c r="D984" s="80">
        <f>SUM(D58:D59,D113:D114,D162,D255:D256,D405:D407,D418,D436,D682:D683,D791,D813,D905:D907,)</f>
        <v>5369000</v>
      </c>
      <c r="E984" s="80">
        <f>SUM(E58:E59,E113:E114,E162,E255:E256,E405:E407,E418,E436,E682:E683,E791,E813,E905:E907,)</f>
        <v>28647</v>
      </c>
      <c r="F984" s="80">
        <f>SUM(F58:F59,F113:F114,F162,F255:F256,F405:F407,F418,F436,F682:F683,F791,F813,F905:F907,)</f>
        <v>5397647</v>
      </c>
      <c r="G984" s="80">
        <f>SUM(G58:G59,G113:G114,G162,G255:G256,G405:G407,G418,G436,G682:G683,G791,G813,G905:G907,)</f>
        <v>5141112</v>
      </c>
      <c r="H984" s="80">
        <f>SUM(H58:H59,H113:H114,H162,H255:H256,H405:H407,H418,H436,H682:H683,H791,H813,H905:H907,)</f>
        <v>6126800</v>
      </c>
      <c r="I984" s="78"/>
    </row>
    <row r="985" spans="1:9" s="60" customFormat="1" ht="11.45" customHeight="1" x14ac:dyDescent="0.2">
      <c r="A985" s="65"/>
      <c r="B985" s="65"/>
      <c r="C985" s="83" t="s">
        <v>36</v>
      </c>
      <c r="D985" s="80">
        <f>SUM(D11:D13,D29:D29,D60:D76,D91:D92,D115:D117,D143:D147,D163:D165,D179,D189,D257:D307,D333:D334,D350:D354,D365:D366,D374:D376,D389:D392,D408,D419:D420,D438:D440,D470:D471,D487:D488,D495:D496,D503:D506,D588:D589,D605:D610,D618:D627,D658:D665,D684:D707,D752:D753,D820:D821,D822:D825,D826:D837,D838:D845,D852:D855,D882:D884,D908:D932,)</f>
        <v>80889000</v>
      </c>
      <c r="E985" s="80">
        <f>SUM(E11:E13,E29:E29,E60:E76,E91:E92,E115:E117,E143:E147,E163:E165,E179,E189,E257:E307,E333:E334,E350:E354,E365:E366,E374:E376,E389:E392,E408,E419:E420,E438:E440,E470:E471,E487:E488,E495:E496,E503:E506,E588:E589,E605:E610,E618:E627,E658:E665,E684:E707,E752:E753,E820:E821,E822:E825,E826:E837,E838:E845,E852:E855,E882:E884,E908:E932,)</f>
        <v>5862024</v>
      </c>
      <c r="F985" s="80">
        <f>SUM(F11:F13,F29:F29,F60:F76,F91:F92,F115:F117,F143:F147,F163:F165,F179,F189,F257:F307,F333:F334,F350:F354,F365:F366,F374:F376,F389:F392,F408,F419:F420,F438:F440,F470:F471,F487:F488,F495:F496,F503:F506,F588:F589,F605:F610,F618:F627,F658:F665,F684:F707,F752:F753,F820:F821,F822:F825,F826:F837,F838:F845,F852:F855,F882:F884,F908:F932,)</f>
        <v>86751024</v>
      </c>
      <c r="G985" s="80">
        <f>SUM(G11:G13,G29:G29,G60:G76,G91:G92,G115:G117,G143:G147,G163:G165,G179,G189,G257:G307,G333:G334,G350:G354,G365:G366,G374:G376,G389:G392,G408,G419:G420,G438:G440,G470:G471,G487:G488,G495:G496,G503:G506,G588:G589,G605:G610,G618:G627,G658:G665,G684:G707,G752:G753,G820:G821,G822:G825,G826:G837,G838:G845,G852:G855,G882:G884,G908:G932,)</f>
        <v>62593748</v>
      </c>
      <c r="H985" s="80">
        <f>SUM(H11:H13,H29:H29,H60:H76,H91:H92,H115:H117,H143:H147,H163:H165,H179,H189,H257:H307,H333:H334,H350:H354,H365:H366,H374:H376,H389:H392,H408,H419:H420,H438:H440,H470:H471,H487:H488,H495:H496,H503:H506,H588:H589,H605:H610,H618:H627,H658:H665,H684:H707,H752:H753,H820:H821,H822:H825,H826:H837,H838:H845,H852:H855,H882:H884,H908:H932,)</f>
        <v>80896227</v>
      </c>
      <c r="I985" s="78"/>
    </row>
    <row r="986" spans="1:9" s="60" customFormat="1" ht="11.45" customHeight="1" x14ac:dyDescent="0.2">
      <c r="A986" s="65"/>
      <c r="B986" s="65"/>
      <c r="C986" s="102" t="s">
        <v>465</v>
      </c>
      <c r="D986" s="80">
        <f>SUM(D131:D136,D636:D637,D720:D722)</f>
        <v>34688000</v>
      </c>
      <c r="E986" s="80">
        <f>SUM(E131:E136,E636:E637,E720:E722)</f>
        <v>1780940</v>
      </c>
      <c r="F986" s="80">
        <f>SUM(F131:F136,F636:F637,F720:F722)</f>
        <v>36468940</v>
      </c>
      <c r="G986" s="80">
        <f>SUM(G131:G136,G636:G637,G720:G722)</f>
        <v>36448842</v>
      </c>
      <c r="H986" s="80">
        <f>SUM(H131:H136,H636:H637,H720:H722)</f>
        <v>48667167</v>
      </c>
      <c r="I986" s="78"/>
    </row>
    <row r="987" spans="1:9" s="60" customFormat="1" ht="11.45" customHeight="1" x14ac:dyDescent="0.2">
      <c r="A987" s="65"/>
      <c r="B987" s="65"/>
      <c r="C987" s="102" t="s">
        <v>464</v>
      </c>
      <c r="D987" s="80">
        <f>SUM(D84,D762:D781,D856:D857,D224:D227,)</f>
        <v>83699000</v>
      </c>
      <c r="E987" s="80">
        <f>SUM(E84,E762:E781,E856:E857,E224:E227,)</f>
        <v>13323700</v>
      </c>
      <c r="F987" s="80">
        <f>SUM(F84,F762:F781,F856:F857,F224:F227,)</f>
        <v>97022700</v>
      </c>
      <c r="G987" s="80">
        <f>SUM(G84,G762:G781,G856:G857,G224:G227,)</f>
        <v>97008445</v>
      </c>
      <c r="H987" s="80">
        <f>SUM(H84,H762:H781,H856:H857,H224:H227,)</f>
        <v>98535000</v>
      </c>
      <c r="I987" s="78"/>
    </row>
    <row r="988" spans="1:9" s="60" customFormat="1" ht="11.45" customHeight="1" x14ac:dyDescent="0.2">
      <c r="A988" s="65"/>
      <c r="B988" s="65"/>
      <c r="C988" s="83" t="s">
        <v>93</v>
      </c>
      <c r="D988" s="80"/>
      <c r="E988" s="80"/>
      <c r="F988" s="80"/>
      <c r="G988" s="80"/>
      <c r="H988" s="80"/>
      <c r="I988" s="78"/>
    </row>
    <row r="989" spans="1:9" s="60" customFormat="1" ht="11.45" customHeight="1" x14ac:dyDescent="0.2">
      <c r="A989" s="65"/>
      <c r="B989" s="65"/>
      <c r="C989" s="83" t="s">
        <v>37</v>
      </c>
      <c r="D989" s="80">
        <f t="shared" ref="D989:F989" si="137">SUM(D741:D751,)</f>
        <v>6560000</v>
      </c>
      <c r="E989" s="80">
        <f t="shared" si="137"/>
        <v>0</v>
      </c>
      <c r="F989" s="80">
        <f t="shared" si="137"/>
        <v>6560000</v>
      </c>
      <c r="G989" s="80">
        <f t="shared" ref="G989:H989" si="138">SUM(G741:G751,)</f>
        <v>6017090</v>
      </c>
      <c r="H989" s="80">
        <f t="shared" si="138"/>
        <v>7100000</v>
      </c>
      <c r="I989" s="78"/>
    </row>
    <row r="990" spans="1:9" s="60" customFormat="1" ht="11.45" customHeight="1" x14ac:dyDescent="0.2">
      <c r="A990" s="65"/>
      <c r="B990" s="65"/>
      <c r="C990" s="83" t="s">
        <v>38</v>
      </c>
      <c r="D990" s="80">
        <f>SUM(D597:D598)</f>
        <v>3300000</v>
      </c>
      <c r="E990" s="80">
        <f>SUM(E597:E598)</f>
        <v>0</v>
      </c>
      <c r="F990" s="80">
        <f>SUM(F597:F598)</f>
        <v>3300000</v>
      </c>
      <c r="G990" s="80">
        <f t="shared" ref="G990:H990" si="139">SUM(G597:G598)</f>
        <v>0</v>
      </c>
      <c r="H990" s="80">
        <f t="shared" si="139"/>
        <v>300000</v>
      </c>
      <c r="I990" s="78"/>
    </row>
    <row r="991" spans="1:9" s="60" customFormat="1" ht="11.45" customHeight="1" x14ac:dyDescent="0.2">
      <c r="A991" s="65"/>
      <c r="B991" s="65"/>
      <c r="C991" s="83" t="s">
        <v>643</v>
      </c>
      <c r="D991" s="80">
        <f>SUM(D527:D530,D564)</f>
        <v>6727000</v>
      </c>
      <c r="E991" s="80">
        <f>SUM(E527:E530,E564)</f>
        <v>35000</v>
      </c>
      <c r="F991" s="80">
        <f>SUM(F527:F530,F564)</f>
        <v>6762000</v>
      </c>
      <c r="G991" s="80">
        <f>SUM(G527:G530,G564)</f>
        <v>6352443</v>
      </c>
      <c r="H991" s="80">
        <f>SUM(H527:H530,H564)</f>
        <v>5177010</v>
      </c>
      <c r="I991" s="78"/>
    </row>
    <row r="992" spans="1:9" s="47" customFormat="1" ht="11.45" customHeight="1" x14ac:dyDescent="0.2">
      <c r="A992" s="66"/>
      <c r="B992" s="66"/>
      <c r="C992" s="67" t="s">
        <v>44</v>
      </c>
      <c r="D992" s="68">
        <f t="shared" ref="D992" si="140">SUM(D983:D991)</f>
        <v>270259000</v>
      </c>
      <c r="E992" s="68">
        <f t="shared" ref="E992:F992" si="141">SUM(E983:E991)</f>
        <v>21758721</v>
      </c>
      <c r="F992" s="68">
        <f t="shared" si="141"/>
        <v>292017721</v>
      </c>
      <c r="G992" s="68">
        <f t="shared" ref="G992:H992" si="142">SUM(G983:G991)</f>
        <v>258322459</v>
      </c>
      <c r="H992" s="68">
        <f t="shared" si="142"/>
        <v>292055004</v>
      </c>
      <c r="I992" s="69"/>
    </row>
    <row r="993" spans="1:9" s="47" customFormat="1" ht="11.45" customHeight="1" x14ac:dyDescent="0.2">
      <c r="A993" s="66"/>
      <c r="B993" s="66"/>
      <c r="C993" s="67"/>
      <c r="D993" s="68"/>
      <c r="E993" s="68"/>
      <c r="F993" s="68"/>
      <c r="G993" s="68"/>
      <c r="H993" s="68"/>
      <c r="I993" s="69"/>
    </row>
    <row r="994" spans="1:9" s="47" customFormat="1" ht="11.45" customHeight="1" x14ac:dyDescent="0.2">
      <c r="A994" s="65"/>
      <c r="B994" s="65"/>
      <c r="C994" s="83" t="s">
        <v>20</v>
      </c>
      <c r="D994" s="80">
        <f>SUM(D20:D22,D312:D314,D328:D330,D348:D349,D361:D364,D377:D381,D445:D449,D464:D466,D571:D573)</f>
        <v>151064000</v>
      </c>
      <c r="E994" s="80">
        <f>SUM(E20:E22,E312:E314,E328:E330,E348:E349,E361:E364,E377:E381,E445:E449,E464:E466,E571:E573)</f>
        <v>16453520</v>
      </c>
      <c r="F994" s="80">
        <f>SUM(F20:F22,F312:F314,F328:F330,F348:F349,F361:F364,F377:F381,F445:F449,F464:F466,F571:F573)</f>
        <v>167517520</v>
      </c>
      <c r="G994" s="80">
        <f>SUM(G20:G22,G312:G314,G328:G330,G348:G349,G361:G364,G377:G381,G445:G449,G464:G466,G571:G573)</f>
        <v>98762485</v>
      </c>
      <c r="H994" s="80">
        <f>SUM(H20:H22,H312:H314,H328:H330,H348:H349,H361:H364,H377:H381,H445:H449,H464:H466,H571:H573)</f>
        <v>267573084</v>
      </c>
      <c r="I994" s="78"/>
    </row>
    <row r="995" spans="1:9" s="47" customFormat="1" ht="11.45" customHeight="1" x14ac:dyDescent="0.2">
      <c r="A995" s="65"/>
      <c r="B995" s="65"/>
      <c r="C995" s="83" t="s">
        <v>21</v>
      </c>
      <c r="D995" s="80">
        <f>SUM(D14:D19,D30:D30,D44:D46,D180:D182,D308:D311,D331:D332,D393:D394,D415:D416,D442:D443,D467:D469,D485:D486,D628:D629,D672:D673,)</f>
        <v>29955000</v>
      </c>
      <c r="E995" s="80">
        <f>SUM(E14:E19,E30:E30,E44:E46,E180:E182,E308:E311,E331:E332,E393:E394,E415:E416,E442:E443,E467:E469,E485:E486,E628:E629,E672:E673,)</f>
        <v>53268144</v>
      </c>
      <c r="F995" s="80">
        <f>SUM(F14:F19,F30:F30,F44:F46,F180:F182,F308:F311,F331:F332,F393:F394,F415:F416,F442:F443,F467:F469,F485:F486,F628:F629,F672:F673,)</f>
        <v>83223144</v>
      </c>
      <c r="G995" s="80">
        <f>SUM(G14:G19,G30:G30,G44:G46,G180:G182,G308:G311,G331:G332,G393:G394,G415:G416,G442:G443,G467:G469,G485:G486,G628:G629,G672:G673,)</f>
        <v>71428608</v>
      </c>
      <c r="H995" s="80">
        <f>SUM(H14:H19,H30:H30,H44:H46,H180:H182,H308:H311,H331:H332,H393:H394,H415:H416,H442:H443,H467:H469,H485:H486,H628:H629,H672:H673,)</f>
        <v>26446757</v>
      </c>
      <c r="I995" s="108"/>
    </row>
    <row r="996" spans="1:9" s="47" customFormat="1" ht="11.45" customHeight="1" x14ac:dyDescent="0.2">
      <c r="A996" s="65"/>
      <c r="B996" s="65"/>
      <c r="C996" s="102" t="s">
        <v>100</v>
      </c>
      <c r="D996" s="80"/>
      <c r="E996" s="80"/>
      <c r="F996" s="80"/>
      <c r="G996" s="80"/>
      <c r="H996" s="80"/>
      <c r="I996" s="78"/>
    </row>
    <row r="997" spans="1:9" s="47" customFormat="1" ht="11.45" customHeight="1" x14ac:dyDescent="0.2">
      <c r="A997" s="65"/>
      <c r="B997" s="65"/>
      <c r="C997" s="102" t="s">
        <v>617</v>
      </c>
      <c r="D997" s="80">
        <f>D367</f>
        <v>0</v>
      </c>
      <c r="E997" s="80">
        <f>E367</f>
        <v>5554</v>
      </c>
      <c r="F997" s="80">
        <f>F367</f>
        <v>5554</v>
      </c>
      <c r="G997" s="80">
        <f>G367</f>
        <v>5554</v>
      </c>
      <c r="H997" s="80">
        <f>H367</f>
        <v>0</v>
      </c>
      <c r="I997" s="78"/>
    </row>
    <row r="998" spans="1:9" s="47" customFormat="1" ht="11.45" customHeight="1" x14ac:dyDescent="0.2">
      <c r="A998" s="65"/>
      <c r="B998" s="65"/>
      <c r="C998" s="83" t="s">
        <v>39</v>
      </c>
      <c r="D998" s="80">
        <f>SUM(D596)</f>
        <v>20381000</v>
      </c>
      <c r="E998" s="80">
        <f>SUM(E596)</f>
        <v>-12199455</v>
      </c>
      <c r="F998" s="80">
        <f>SUM(F596)</f>
        <v>8181545</v>
      </c>
      <c r="G998" s="80">
        <f t="shared" ref="G998:H998" si="143">SUM(G596)</f>
        <v>0</v>
      </c>
      <c r="H998" s="80">
        <f t="shared" si="143"/>
        <v>1786997</v>
      </c>
      <c r="I998" s="78"/>
    </row>
    <row r="999" spans="1:9" s="47" customFormat="1" ht="11.45" customHeight="1" x14ac:dyDescent="0.2">
      <c r="A999" s="65"/>
      <c r="B999" s="65"/>
      <c r="C999" s="83" t="s">
        <v>23</v>
      </c>
      <c r="D999" s="80"/>
      <c r="E999" s="80"/>
      <c r="F999" s="80"/>
      <c r="G999" s="80"/>
      <c r="H999" s="80"/>
      <c r="I999" s="78"/>
    </row>
    <row r="1000" spans="1:9" s="47" customFormat="1" ht="11.45" customHeight="1" x14ac:dyDescent="0.2">
      <c r="A1000" s="65"/>
      <c r="B1000" s="65"/>
      <c r="C1000" s="83" t="s">
        <v>40</v>
      </c>
      <c r="D1000" s="80"/>
      <c r="E1000" s="80"/>
      <c r="F1000" s="80"/>
      <c r="G1000" s="80"/>
      <c r="H1000" s="80"/>
      <c r="I1000" s="78"/>
    </row>
    <row r="1001" spans="1:9" s="47" customFormat="1" ht="11.45" customHeight="1" x14ac:dyDescent="0.2">
      <c r="A1001" s="66"/>
      <c r="B1001" s="66"/>
      <c r="C1001" s="67" t="s">
        <v>45</v>
      </c>
      <c r="D1001" s="68">
        <f t="shared" ref="D1001" si="144">SUM(D994:D1000)</f>
        <v>201400000</v>
      </c>
      <c r="E1001" s="68">
        <f t="shared" ref="E1001:F1001" si="145">SUM(E994:E1000)</f>
        <v>57527763</v>
      </c>
      <c r="F1001" s="68">
        <f t="shared" si="145"/>
        <v>258927763</v>
      </c>
      <c r="G1001" s="68">
        <f t="shared" ref="G1001:H1001" si="146">SUM(G994:G1000)</f>
        <v>170196647</v>
      </c>
      <c r="H1001" s="68">
        <f t="shared" si="146"/>
        <v>295806838</v>
      </c>
      <c r="I1001" s="69"/>
    </row>
    <row r="1002" spans="1:9" s="47" customFormat="1" ht="11.45" customHeight="1" x14ac:dyDescent="0.2">
      <c r="A1002" s="66"/>
      <c r="B1002" s="66"/>
      <c r="C1002" s="83" t="s">
        <v>19</v>
      </c>
      <c r="D1002" s="80"/>
      <c r="E1002" s="80"/>
      <c r="F1002" s="80"/>
      <c r="G1002" s="80"/>
      <c r="H1002" s="80"/>
      <c r="I1002" s="78"/>
    </row>
    <row r="1003" spans="1:9" s="47" customFormat="1" ht="11.45" customHeight="1" x14ac:dyDescent="0.2">
      <c r="A1003" s="66"/>
      <c r="B1003" s="66"/>
      <c r="C1003" s="67" t="s">
        <v>46</v>
      </c>
      <c r="D1003" s="68">
        <f t="shared" ref="D1003" si="147">SUM(D992,D1001,D1002)</f>
        <v>471659000</v>
      </c>
      <c r="E1003" s="68">
        <f t="shared" ref="E1003:F1003" si="148">SUM(E992,E1001,E1002)</f>
        <v>79286484</v>
      </c>
      <c r="F1003" s="68">
        <f t="shared" si="148"/>
        <v>550945484</v>
      </c>
      <c r="G1003" s="68">
        <f t="shared" ref="G1003:H1003" si="149">SUM(G992,G1001,G1002)</f>
        <v>428519106</v>
      </c>
      <c r="H1003" s="68">
        <f t="shared" si="149"/>
        <v>587861842</v>
      </c>
      <c r="I1003" s="69"/>
    </row>
    <row r="1004" spans="1:9" s="107" customFormat="1" ht="11.45" customHeight="1" x14ac:dyDescent="0.2">
      <c r="A1004" s="103"/>
      <c r="B1004" s="103"/>
      <c r="C1004" s="104"/>
      <c r="D1004" s="105"/>
      <c r="E1004" s="105"/>
      <c r="F1004" s="105"/>
      <c r="G1004" s="105"/>
      <c r="H1004" s="105"/>
      <c r="I1004" s="106"/>
    </row>
    <row r="1005" spans="1:9" s="47" customFormat="1" ht="11.45" customHeight="1" x14ac:dyDescent="0.2">
      <c r="A1005" s="65"/>
      <c r="B1005" s="65"/>
      <c r="C1005" s="83" t="s">
        <v>26</v>
      </c>
      <c r="D1005" s="80">
        <f>SUM(D99:D100,D203:D213,D864:D865,D873:D875)</f>
        <v>19582031</v>
      </c>
      <c r="E1005" s="80">
        <f>SUM(E99:E100,E203:E213,E864:E865,E873:E875)</f>
        <v>1168400</v>
      </c>
      <c r="F1005" s="80">
        <f>SUM(F99:F100,F203:F213,F864:F865,F873:F875)</f>
        <v>20750431</v>
      </c>
      <c r="G1005" s="80">
        <f>SUM(G99:G100,G203:G213,G864:G865,G873:G875)</f>
        <v>23493862</v>
      </c>
      <c r="H1005" s="80">
        <f>SUM(H99:H100,H203:H213,H864:H865,H873:H875)</f>
        <v>19949000</v>
      </c>
      <c r="I1005" s="78"/>
    </row>
    <row r="1006" spans="1:9" s="47" customFormat="1" ht="11.45" customHeight="1" x14ac:dyDescent="0.2">
      <c r="A1006" s="65"/>
      <c r="B1006" s="65"/>
      <c r="C1006" s="83" t="s">
        <v>27</v>
      </c>
      <c r="D1006" s="80">
        <f>SUM(D513)</f>
        <v>31000000</v>
      </c>
      <c r="E1006" s="80">
        <f>SUM(E513)</f>
        <v>0</v>
      </c>
      <c r="F1006" s="80">
        <f>SUM(F513)</f>
        <v>31000000</v>
      </c>
      <c r="G1006" s="80">
        <f>SUM(G513)</f>
        <v>32415242</v>
      </c>
      <c r="H1006" s="80">
        <f>SUM(H513)</f>
        <v>46000000</v>
      </c>
      <c r="I1006" s="78"/>
    </row>
    <row r="1007" spans="1:9" s="47" customFormat="1" ht="11.45" customHeight="1" x14ac:dyDescent="0.2">
      <c r="A1007" s="65"/>
      <c r="B1007" s="65"/>
      <c r="C1007" s="83" t="s">
        <v>70</v>
      </c>
      <c r="D1007" s="80">
        <f>SUM(D515)</f>
        <v>27000000</v>
      </c>
      <c r="E1007" s="80">
        <f>SUM(E515)</f>
        <v>0</v>
      </c>
      <c r="F1007" s="80">
        <f>SUM(F515)</f>
        <v>27000000</v>
      </c>
      <c r="G1007" s="80">
        <f>SUM(G515)</f>
        <v>31628339</v>
      </c>
      <c r="H1007" s="80">
        <f>SUM(H515)</f>
        <v>46000000</v>
      </c>
      <c r="I1007" s="78"/>
    </row>
    <row r="1008" spans="1:9" s="47" customFormat="1" ht="11.45" customHeight="1" x14ac:dyDescent="0.2">
      <c r="A1008" s="65"/>
      <c r="B1008" s="65"/>
      <c r="C1008" s="83" t="s">
        <v>172</v>
      </c>
      <c r="D1008" s="80">
        <f>SUM(D514)</f>
        <v>6400000</v>
      </c>
      <c r="E1008" s="80">
        <f>SUM(E514)</f>
        <v>0</v>
      </c>
      <c r="F1008" s="80">
        <f>SUM(F514)</f>
        <v>6400000</v>
      </c>
      <c r="G1008" s="80">
        <f>SUM(G514)</f>
        <v>6677367</v>
      </c>
      <c r="H1008" s="80">
        <f>SUM(H514)</f>
        <v>9000000</v>
      </c>
      <c r="I1008" s="78"/>
    </row>
    <row r="1009" spans="1:9" s="47" customFormat="1" ht="11.45" customHeight="1" x14ac:dyDescent="0.2">
      <c r="A1009" s="65"/>
      <c r="B1009" s="65"/>
      <c r="C1009" s="83" t="s">
        <v>71</v>
      </c>
      <c r="D1009" s="80">
        <f>SUM(D517)</f>
        <v>14000000</v>
      </c>
      <c r="E1009" s="80">
        <f>SUM(E517)</f>
        <v>0</v>
      </c>
      <c r="F1009" s="80">
        <f>SUM(F517)</f>
        <v>14000000</v>
      </c>
      <c r="G1009" s="80">
        <f>SUM(G517)</f>
        <v>20055250</v>
      </c>
      <c r="H1009" s="80">
        <f>SUM(H517)</f>
        <v>20000000</v>
      </c>
      <c r="I1009" s="78"/>
    </row>
    <row r="1010" spans="1:9" s="47" customFormat="1" ht="11.45" customHeight="1" x14ac:dyDescent="0.2">
      <c r="A1010" s="65"/>
      <c r="B1010" s="65"/>
      <c r="C1010" s="83" t="s">
        <v>72</v>
      </c>
      <c r="D1010" s="80">
        <f>SUM(D516)</f>
        <v>32000000</v>
      </c>
      <c r="E1010" s="80">
        <f>SUM(E516)</f>
        <v>0</v>
      </c>
      <c r="F1010" s="80">
        <f>SUM(F516)</f>
        <v>32000000</v>
      </c>
      <c r="G1010" s="80">
        <f>SUM(G516)</f>
        <v>46935617</v>
      </c>
      <c r="H1010" s="80">
        <f>SUM(H516)</f>
        <v>47000000</v>
      </c>
      <c r="I1010" s="78"/>
    </row>
    <row r="1011" spans="1:9" s="47" customFormat="1" ht="11.45" customHeight="1" x14ac:dyDescent="0.2">
      <c r="A1011" s="65"/>
      <c r="B1011" s="65"/>
      <c r="C1011" s="83" t="s">
        <v>28</v>
      </c>
      <c r="D1011" s="80">
        <f>SUM(D518,D520,)</f>
        <v>1000000</v>
      </c>
      <c r="E1011" s="80">
        <f>SUM(E518,E520,)</f>
        <v>0</v>
      </c>
      <c r="F1011" s="80">
        <f>SUM(F518,F520,)</f>
        <v>1000000</v>
      </c>
      <c r="G1011" s="80">
        <f>SUM(G518,G520,)</f>
        <v>2205298</v>
      </c>
      <c r="H1011" s="80">
        <f>SUM(H518,H520,)</f>
        <v>1000000</v>
      </c>
      <c r="I1011" s="78"/>
    </row>
    <row r="1012" spans="1:9" s="47" customFormat="1" ht="11.45" customHeight="1" x14ac:dyDescent="0.2">
      <c r="A1012" s="65"/>
      <c r="B1012" s="65"/>
      <c r="C1012" s="83" t="s">
        <v>74</v>
      </c>
      <c r="D1012" s="80">
        <f>D519</f>
        <v>0</v>
      </c>
      <c r="E1012" s="80">
        <f>E519</f>
        <v>0</v>
      </c>
      <c r="F1012" s="80">
        <f>F519</f>
        <v>0</v>
      </c>
      <c r="G1012" s="80">
        <f>G519</f>
        <v>33426</v>
      </c>
      <c r="H1012" s="80">
        <f>H519</f>
        <v>0</v>
      </c>
      <c r="I1012" s="78"/>
    </row>
    <row r="1013" spans="1:9" s="47" customFormat="1" ht="11.45" customHeight="1" x14ac:dyDescent="0.2">
      <c r="A1013" s="65"/>
      <c r="B1013" s="65"/>
      <c r="C1013" s="83" t="s">
        <v>41</v>
      </c>
      <c r="D1013" s="80"/>
      <c r="E1013" s="80"/>
      <c r="F1013" s="80"/>
      <c r="G1013" s="80"/>
      <c r="H1013" s="80"/>
      <c r="I1013" s="78"/>
    </row>
    <row r="1014" spans="1:9" s="47" customFormat="1" ht="11.45" customHeight="1" x14ac:dyDescent="0.2">
      <c r="A1014" s="65"/>
      <c r="B1014" s="65"/>
      <c r="C1014" s="83" t="s">
        <v>471</v>
      </c>
      <c r="D1014" s="80"/>
      <c r="E1014" s="80"/>
      <c r="F1014" s="80"/>
      <c r="G1014" s="80"/>
      <c r="H1014" s="80"/>
      <c r="I1014" s="78"/>
    </row>
    <row r="1015" spans="1:9" s="47" customFormat="1" ht="11.45" customHeight="1" x14ac:dyDescent="0.2">
      <c r="A1015" s="65"/>
      <c r="B1015" s="65"/>
      <c r="C1015" s="83" t="s">
        <v>305</v>
      </c>
      <c r="D1015" s="80">
        <f>SUM(D538:D556)</f>
        <v>41919798</v>
      </c>
      <c r="E1015" s="80">
        <f>SUM(E538:E556)</f>
        <v>24764821</v>
      </c>
      <c r="F1015" s="80">
        <f>SUM(F538:F556)</f>
        <v>66684619</v>
      </c>
      <c r="G1015" s="80">
        <f t="shared" ref="G1015:H1015" si="150">SUM(G538:G556)</f>
        <v>66681199</v>
      </c>
      <c r="H1015" s="80">
        <f t="shared" si="150"/>
        <v>46274859</v>
      </c>
      <c r="I1015" s="78"/>
    </row>
    <row r="1016" spans="1:9" s="47" customFormat="1" ht="11.45" customHeight="1" x14ac:dyDescent="0.2">
      <c r="A1016" s="65"/>
      <c r="B1016" s="65"/>
      <c r="C1016" s="102" t="s">
        <v>431</v>
      </c>
      <c r="D1016" s="80">
        <f>SUM(D124,D154,D196,D580:D581,D645,D713,D798,D805)</f>
        <v>25074103</v>
      </c>
      <c r="E1016" s="80">
        <f>SUM(E124,E154,E196,E580:E581,E645,E713,E798,E805)</f>
        <v>-5077103</v>
      </c>
      <c r="F1016" s="80">
        <f>SUM(F124,F154,F196,F580:F581,F645,F713,F798,F805)</f>
        <v>19997000</v>
      </c>
      <c r="G1016" s="80">
        <f>SUM(G124,G154,G196,G580:G581,G645,G713,G798,G805)</f>
        <v>13740608</v>
      </c>
      <c r="H1016" s="80">
        <f>SUM(H124,H154,H196,H580:H581,H645,H713,H798,H805)</f>
        <v>13724000</v>
      </c>
      <c r="I1016" s="78"/>
    </row>
    <row r="1017" spans="1:9" s="47" customFormat="1" ht="11.45" customHeight="1" x14ac:dyDescent="0.2">
      <c r="A1017" s="65"/>
      <c r="B1017" s="65"/>
      <c r="C1017" s="102" t="s">
        <v>432</v>
      </c>
      <c r="D1017" s="80">
        <f>D215</f>
        <v>50000</v>
      </c>
      <c r="E1017" s="80">
        <f>E215</f>
        <v>0</v>
      </c>
      <c r="F1017" s="80">
        <f>F215</f>
        <v>50000</v>
      </c>
      <c r="G1017" s="80">
        <f>G215</f>
        <v>0</v>
      </c>
      <c r="H1017" s="80">
        <f>H215</f>
        <v>0</v>
      </c>
      <c r="I1017" s="78"/>
    </row>
    <row r="1018" spans="1:9" s="47" customFormat="1" ht="11.45" customHeight="1" x14ac:dyDescent="0.2">
      <c r="A1018" s="65"/>
      <c r="B1018" s="65"/>
      <c r="C1018" s="83" t="s">
        <v>42</v>
      </c>
      <c r="D1018" s="80"/>
      <c r="E1018" s="80"/>
      <c r="F1018" s="80"/>
      <c r="G1018" s="80"/>
      <c r="H1018" s="80"/>
      <c r="I1018" s="78"/>
    </row>
    <row r="1019" spans="1:9" s="47" customFormat="1" ht="11.45" customHeight="1" x14ac:dyDescent="0.2">
      <c r="A1019" s="65"/>
      <c r="B1019" s="65"/>
      <c r="C1019" s="83" t="s">
        <v>96</v>
      </c>
      <c r="D1019" s="80"/>
      <c r="E1019" s="80"/>
      <c r="F1019" s="80"/>
      <c r="G1019" s="80"/>
      <c r="H1019" s="80"/>
      <c r="I1019" s="78"/>
    </row>
    <row r="1020" spans="1:9" s="47" customFormat="1" ht="11.45" customHeight="1" x14ac:dyDescent="0.2">
      <c r="A1020" s="65"/>
      <c r="B1020" s="65"/>
      <c r="C1020" s="83" t="s">
        <v>512</v>
      </c>
      <c r="D1020" s="80">
        <f>SUM(D557)</f>
        <v>0</v>
      </c>
      <c r="E1020" s="80">
        <f>SUM(E557)</f>
        <v>0</v>
      </c>
      <c r="F1020" s="80">
        <f>SUM(F557)</f>
        <v>0</v>
      </c>
      <c r="G1020" s="80">
        <f t="shared" ref="G1020:H1020" si="151">SUM(G557)</f>
        <v>0</v>
      </c>
      <c r="H1020" s="80">
        <f t="shared" si="151"/>
        <v>0</v>
      </c>
      <c r="I1020" s="78"/>
    </row>
    <row r="1021" spans="1:9" s="47" customFormat="1" ht="11.45" customHeight="1" x14ac:dyDescent="0.2">
      <c r="A1021" s="66"/>
      <c r="B1021" s="66"/>
      <c r="C1021" s="67" t="s">
        <v>47</v>
      </c>
      <c r="D1021" s="68">
        <f t="shared" ref="D1021" si="152">SUM(D1005:D1020)</f>
        <v>198025932</v>
      </c>
      <c r="E1021" s="68">
        <f t="shared" ref="E1021:F1021" si="153">SUM(E1005:E1020)</f>
        <v>20856118</v>
      </c>
      <c r="F1021" s="68">
        <f t="shared" si="153"/>
        <v>218882050</v>
      </c>
      <c r="G1021" s="68">
        <f t="shared" ref="G1021:H1021" si="154">SUM(G1005:G1020)</f>
        <v>243866208</v>
      </c>
      <c r="H1021" s="68">
        <f t="shared" si="154"/>
        <v>248947859</v>
      </c>
      <c r="I1021" s="69"/>
    </row>
    <row r="1022" spans="1:9" s="47" customFormat="1" ht="11.45" customHeight="1" x14ac:dyDescent="0.2">
      <c r="A1022" s="65"/>
      <c r="B1022" s="65"/>
      <c r="C1022" s="83"/>
      <c r="D1022" s="80"/>
      <c r="E1022" s="80"/>
      <c r="F1022" s="80"/>
      <c r="G1022" s="80"/>
      <c r="H1022" s="80"/>
      <c r="I1022" s="78"/>
    </row>
    <row r="1023" spans="1:9" s="47" customFormat="1" ht="11.45" customHeight="1" x14ac:dyDescent="0.2">
      <c r="A1023" s="65"/>
      <c r="B1023" s="65"/>
      <c r="C1023" s="83" t="s">
        <v>33</v>
      </c>
      <c r="D1023" s="80">
        <f>D214</f>
        <v>0</v>
      </c>
      <c r="E1023" s="80">
        <f>E214</f>
        <v>0</v>
      </c>
      <c r="F1023" s="80">
        <f>F214</f>
        <v>0</v>
      </c>
      <c r="G1023" s="80">
        <f>G214</f>
        <v>160000</v>
      </c>
      <c r="H1023" s="80">
        <f>H214</f>
        <v>0</v>
      </c>
      <c r="I1023" s="78"/>
    </row>
    <row r="1024" spans="1:9" s="47" customFormat="1" ht="11.45" customHeight="1" x14ac:dyDescent="0.2">
      <c r="A1024" s="65"/>
      <c r="B1024" s="65"/>
      <c r="C1024" s="83" t="s">
        <v>10</v>
      </c>
      <c r="D1024" s="80"/>
      <c r="E1024" s="80"/>
      <c r="F1024" s="80">
        <f t="shared" ref="F1024:H1025" si="155">SUM(F35,F170)</f>
        <v>0</v>
      </c>
      <c r="G1024" s="80">
        <f t="shared" si="155"/>
        <v>0</v>
      </c>
      <c r="H1024" s="80">
        <f t="shared" si="155"/>
        <v>0</v>
      </c>
      <c r="I1024" s="78"/>
    </row>
    <row r="1025" spans="1:9" s="47" customFormat="1" ht="11.45" customHeight="1" x14ac:dyDescent="0.2">
      <c r="A1025" s="65"/>
      <c r="B1025" s="65"/>
      <c r="C1025" s="83" t="s">
        <v>306</v>
      </c>
      <c r="D1025" s="80"/>
      <c r="E1025" s="80"/>
      <c r="F1025" s="80">
        <f t="shared" si="155"/>
        <v>0</v>
      </c>
      <c r="G1025" s="80">
        <f t="shared" si="155"/>
        <v>0</v>
      </c>
      <c r="H1025" s="80">
        <f t="shared" si="155"/>
        <v>0</v>
      </c>
      <c r="I1025" s="78"/>
    </row>
    <row r="1026" spans="1:9" s="47" customFormat="1" ht="11.45" customHeight="1" x14ac:dyDescent="0.2">
      <c r="A1026" s="65"/>
      <c r="B1026" s="65"/>
      <c r="C1026" s="102" t="s">
        <v>433</v>
      </c>
      <c r="D1026" s="80">
        <f>SUM(D37,D172,D321,D342,D457,D478)</f>
        <v>8043000</v>
      </c>
      <c r="E1026" s="80">
        <f>SUM(E37,E172,E321,E342,E457,E478)</f>
        <v>58430366</v>
      </c>
      <c r="F1026" s="80">
        <f>SUM(F37,F172,F321,F342,F457,F478)</f>
        <v>66473366</v>
      </c>
      <c r="G1026" s="80">
        <f>SUM(G37,G172,G321,G342,G457,G478)</f>
        <v>62311315</v>
      </c>
      <c r="H1026" s="80">
        <f>SUM(H37,H172,H321,H342,H457,H478)</f>
        <v>191061066</v>
      </c>
      <c r="I1026" s="78"/>
    </row>
    <row r="1027" spans="1:9" s="47" customFormat="1" ht="11.45" customHeight="1" x14ac:dyDescent="0.2">
      <c r="A1027" s="65"/>
      <c r="B1027" s="65"/>
      <c r="C1027" s="102" t="s">
        <v>107</v>
      </c>
      <c r="D1027" s="80">
        <f>D216+D427</f>
        <v>66770000</v>
      </c>
      <c r="E1027" s="80">
        <f>E216+E427</f>
        <v>0</v>
      </c>
      <c r="F1027" s="80">
        <f>F216+F427</f>
        <v>66770000</v>
      </c>
      <c r="G1027" s="80">
        <f>G216+G427</f>
        <v>0</v>
      </c>
      <c r="H1027" s="80">
        <f>H216+H427</f>
        <v>70270000</v>
      </c>
      <c r="I1027" s="78"/>
    </row>
    <row r="1028" spans="1:9" s="47" customFormat="1" ht="11.45" customHeight="1" x14ac:dyDescent="0.2">
      <c r="A1028" s="65"/>
      <c r="B1028" s="65"/>
      <c r="C1028" s="83" t="s">
        <v>97</v>
      </c>
      <c r="D1028" s="80"/>
      <c r="E1028" s="80"/>
      <c r="F1028" s="80"/>
      <c r="G1028" s="80"/>
      <c r="H1028" s="80"/>
      <c r="I1028" s="78"/>
    </row>
    <row r="1029" spans="1:9" s="47" customFormat="1" ht="11.45" customHeight="1" x14ac:dyDescent="0.2">
      <c r="A1029" s="65"/>
      <c r="B1029" s="65"/>
      <c r="C1029" s="83" t="s">
        <v>43</v>
      </c>
      <c r="D1029" s="80">
        <f>SUM(D217)</f>
        <v>198820068</v>
      </c>
      <c r="E1029" s="80">
        <f>SUM(E217)</f>
        <v>0</v>
      </c>
      <c r="F1029" s="80">
        <f>SUM(F217)</f>
        <v>198820068</v>
      </c>
      <c r="G1029" s="80">
        <f>SUM(G217)</f>
        <v>198820068</v>
      </c>
      <c r="H1029" s="80">
        <f>SUM(H217)</f>
        <v>77582917</v>
      </c>
      <c r="I1029" s="78"/>
    </row>
    <row r="1030" spans="1:9" s="47" customFormat="1" ht="11.45" customHeight="1" x14ac:dyDescent="0.2">
      <c r="A1030" s="66"/>
      <c r="B1030" s="66"/>
      <c r="C1030" s="67" t="s">
        <v>48</v>
      </c>
      <c r="D1030" s="68">
        <f t="shared" ref="D1030" si="156">SUM(D1023:D1029)</f>
        <v>273633068</v>
      </c>
      <c r="E1030" s="68">
        <f t="shared" ref="E1030:F1030" si="157">SUM(E1023:E1029)</f>
        <v>58430366</v>
      </c>
      <c r="F1030" s="68">
        <f t="shared" si="157"/>
        <v>332063434</v>
      </c>
      <c r="G1030" s="68">
        <f t="shared" ref="G1030:H1030" si="158">SUM(G1023:G1029)</f>
        <v>261291383</v>
      </c>
      <c r="H1030" s="68">
        <f t="shared" si="158"/>
        <v>338913983</v>
      </c>
      <c r="I1030" s="69"/>
    </row>
    <row r="1031" spans="1:9" s="84" customFormat="1" ht="11.45" customHeight="1" x14ac:dyDescent="0.2">
      <c r="A1031" s="65"/>
      <c r="B1031" s="65"/>
      <c r="C1031" s="83" t="s">
        <v>32</v>
      </c>
      <c r="D1031" s="80"/>
      <c r="E1031" s="80"/>
      <c r="F1031" s="80"/>
      <c r="G1031" s="80"/>
      <c r="H1031" s="80"/>
      <c r="I1031" s="78"/>
    </row>
    <row r="1032" spans="1:9" s="47" customFormat="1" ht="11.45" customHeight="1" x14ac:dyDescent="0.2">
      <c r="A1032" s="66"/>
      <c r="B1032" s="66"/>
      <c r="C1032" s="67" t="s">
        <v>49</v>
      </c>
      <c r="D1032" s="68">
        <f t="shared" ref="D1032" si="159">SUM(D1021,D1030,D1031)</f>
        <v>471659000</v>
      </c>
      <c r="E1032" s="68">
        <f t="shared" ref="E1032:F1032" si="160">SUM(E1021,E1030,E1031)</f>
        <v>79286484</v>
      </c>
      <c r="F1032" s="68">
        <f t="shared" si="160"/>
        <v>550945484</v>
      </c>
      <c r="G1032" s="68">
        <f t="shared" ref="G1032:H1032" si="161">SUM(G1021,G1030,G1031)</f>
        <v>505157591</v>
      </c>
      <c r="H1032" s="68">
        <f t="shared" si="161"/>
        <v>587861842</v>
      </c>
      <c r="I1032" s="69"/>
    </row>
    <row r="1033" spans="1:9" ht="11.45" customHeight="1" x14ac:dyDescent="0.2"/>
  </sheetData>
  <dataConsolidate/>
  <mergeCells count="1">
    <mergeCell ref="A981:C98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10" orientation="landscape" r:id="rId1"/>
  <headerFooter alignWithMargins="0">
    <oddHeader>&amp;C&amp;F&amp;R&amp;P. oldal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3</vt:i4>
      </vt:variant>
    </vt:vector>
  </HeadingPairs>
  <TitlesOfParts>
    <vt:vector size="6" baseType="lpstr">
      <vt:lpstr>Önk.össz.szakf.</vt:lpstr>
      <vt:lpstr>Összesítő önk.mindössz.</vt:lpstr>
      <vt:lpstr>Önkormányzat</vt:lpstr>
      <vt:lpstr>Önk.össz.szakf.!Nyomtatási_terület</vt:lpstr>
      <vt:lpstr>Önkormányzat!Nyomtatási_terület</vt:lpstr>
      <vt:lpstr>'Összesítő önk.mindössz.'!Nyomtatási_terület</vt:lpstr>
    </vt:vector>
  </TitlesOfParts>
  <Company>Önkormányzat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Balatonkeresztur</dc:creator>
  <cp:lastModifiedBy>User</cp:lastModifiedBy>
  <cp:lastPrinted>2023-02-22T09:32:19Z</cp:lastPrinted>
  <dcterms:created xsi:type="dcterms:W3CDTF">2005-12-20T14:18:14Z</dcterms:created>
  <dcterms:modified xsi:type="dcterms:W3CDTF">2023-02-22T09:34:48Z</dcterms:modified>
</cp:coreProperties>
</file>