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GYÖNGYI\2022. zárszámadás B.berény\Testületi anyag 2022.évi zárszámadás B.berény Önk\"/>
    </mc:Choice>
  </mc:AlternateContent>
  <bookViews>
    <workbookView xWindow="-105" yWindow="-105" windowWidth="23250" windowHeight="12570" tabRatio="959" activeTab="2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Önk.össz.szakf.!$A$1:$K$49</definedName>
    <definedName name="_xlnm.Print_Area" localSheetId="2">Önkormányzat!$A$1:$I$982</definedName>
    <definedName name="_xlnm.Print_Area" localSheetId="1">'Összesítő önk.mindössz.'!$A$1:$G$61</definedName>
  </definedNames>
  <calcPr calcId="191029"/>
</workbook>
</file>

<file path=xl/calcChain.xml><?xml version="1.0" encoding="utf-8"?>
<calcChain xmlns="http://schemas.openxmlformats.org/spreadsheetml/2006/main">
  <c r="H932" i="1" l="1"/>
  <c r="H933" i="1"/>
  <c r="H934" i="1"/>
  <c r="H935" i="1"/>
  <c r="H937" i="1"/>
  <c r="H938" i="1"/>
  <c r="H939" i="1"/>
  <c r="H940" i="1"/>
  <c r="H942" i="1"/>
  <c r="H943" i="1"/>
  <c r="H945" i="1"/>
  <c r="H946" i="1"/>
  <c r="H949" i="1"/>
  <c r="H951" i="1"/>
  <c r="H953" i="1"/>
  <c r="H954" i="1"/>
  <c r="H955" i="1"/>
  <c r="H956" i="1"/>
  <c r="H957" i="1"/>
  <c r="H958" i="1"/>
  <c r="H959" i="1"/>
  <c r="H960" i="1"/>
  <c r="H963" i="1"/>
  <c r="H964" i="1"/>
  <c r="H965" i="1"/>
  <c r="H968" i="1"/>
  <c r="H969" i="1"/>
  <c r="H974" i="1"/>
  <c r="H975" i="1"/>
  <c r="H977" i="1"/>
  <c r="H978" i="1"/>
  <c r="H980" i="1"/>
  <c r="H931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2" i="1"/>
  <c r="H873" i="1"/>
  <c r="H874" i="1"/>
  <c r="H875" i="1"/>
  <c r="H876" i="1"/>
  <c r="H877" i="1"/>
  <c r="H879" i="1"/>
  <c r="H880" i="1"/>
  <c r="H881" i="1"/>
  <c r="H845" i="1"/>
  <c r="H824" i="1"/>
  <c r="H825" i="1"/>
  <c r="H823" i="1"/>
  <c r="H814" i="1"/>
  <c r="H815" i="1"/>
  <c r="H813" i="1"/>
  <c r="H802" i="1"/>
  <c r="H803" i="1"/>
  <c r="H804" i="1"/>
  <c r="H805" i="1"/>
  <c r="H806" i="1"/>
  <c r="H807" i="1"/>
  <c r="H801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69" i="1"/>
  <c r="H747" i="1"/>
  <c r="H741" i="1"/>
  <c r="H738" i="1"/>
  <c r="H739" i="1"/>
  <c r="H740" i="1"/>
  <c r="H737" i="1"/>
  <c r="H713" i="1"/>
  <c r="H714" i="1"/>
  <c r="H715" i="1"/>
  <c r="H716" i="1"/>
  <c r="H717" i="1"/>
  <c r="H718" i="1"/>
  <c r="H719" i="1"/>
  <c r="H721" i="1"/>
  <c r="H722" i="1"/>
  <c r="H723" i="1"/>
  <c r="H724" i="1"/>
  <c r="H725" i="1"/>
  <c r="H726" i="1"/>
  <c r="H727" i="1"/>
  <c r="H728" i="1"/>
  <c r="H729" i="1"/>
  <c r="H730" i="1"/>
  <c r="H731" i="1"/>
  <c r="H712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691" i="1"/>
  <c r="H672" i="1"/>
  <c r="H673" i="1"/>
  <c r="H665" i="1"/>
  <c r="H664" i="1"/>
  <c r="H624" i="1"/>
  <c r="H625" i="1"/>
  <c r="H626" i="1"/>
  <c r="H627" i="1"/>
  <c r="H628" i="1"/>
  <c r="H629" i="1"/>
  <c r="H630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7" i="1"/>
  <c r="H658" i="1"/>
  <c r="H659" i="1"/>
  <c r="H623" i="1"/>
  <c r="H612" i="1"/>
  <c r="H613" i="1"/>
  <c r="H614" i="1"/>
  <c r="H615" i="1"/>
  <c r="H616" i="1"/>
  <c r="H617" i="1"/>
  <c r="H588" i="1"/>
  <c r="H589" i="1"/>
  <c r="H587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68" i="1"/>
  <c r="H557" i="1"/>
  <c r="H558" i="1"/>
  <c r="H559" i="1"/>
  <c r="H560" i="1"/>
  <c r="H561" i="1"/>
  <c r="H562" i="1"/>
  <c r="H556" i="1"/>
  <c r="H540" i="1"/>
  <c r="H541" i="1"/>
  <c r="H539" i="1"/>
  <c r="H523" i="1"/>
  <c r="H524" i="1"/>
  <c r="H525" i="1"/>
  <c r="H522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00" i="1"/>
  <c r="J7" i="12"/>
  <c r="J8" i="12"/>
  <c r="J12" i="12"/>
  <c r="J13" i="12"/>
  <c r="J14" i="12"/>
  <c r="J16" i="12"/>
  <c r="J19" i="12"/>
  <c r="J20" i="12"/>
  <c r="J26" i="12"/>
  <c r="J27" i="12"/>
  <c r="J28" i="12"/>
  <c r="J30" i="12"/>
  <c r="J31" i="12"/>
  <c r="J37" i="12"/>
  <c r="J41" i="12"/>
  <c r="J42" i="12"/>
  <c r="J45" i="12"/>
  <c r="J46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20" i="12"/>
  <c r="E21" i="12"/>
  <c r="E22" i="12"/>
  <c r="E23" i="12"/>
  <c r="E24" i="12"/>
  <c r="E25" i="12"/>
  <c r="E26" i="12"/>
  <c r="E27" i="12"/>
  <c r="E28" i="12"/>
  <c r="E29" i="12"/>
  <c r="E30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7" i="12"/>
  <c r="E48" i="12"/>
  <c r="F57" i="24"/>
  <c r="F56" i="24"/>
  <c r="F55" i="24"/>
  <c r="F48" i="24"/>
  <c r="F49" i="24"/>
  <c r="F50" i="24"/>
  <c r="F51" i="24"/>
  <c r="F52" i="24"/>
  <c r="F53" i="24"/>
  <c r="F54" i="24"/>
  <c r="F47" i="24"/>
  <c r="F38" i="24"/>
  <c r="F39" i="24"/>
  <c r="F40" i="24"/>
  <c r="F41" i="24"/>
  <c r="F42" i="24"/>
  <c r="F43" i="24"/>
  <c r="F44" i="24"/>
  <c r="F45" i="24"/>
  <c r="F46" i="24"/>
  <c r="F30" i="24"/>
  <c r="F31" i="24"/>
  <c r="F32" i="24"/>
  <c r="F33" i="24"/>
  <c r="F34" i="24"/>
  <c r="F35" i="24"/>
  <c r="F36" i="24"/>
  <c r="F27" i="24"/>
  <c r="F24" i="24"/>
  <c r="F25" i="24"/>
  <c r="F26" i="24"/>
  <c r="F18" i="24"/>
  <c r="F19" i="24"/>
  <c r="F20" i="24"/>
  <c r="F21" i="24"/>
  <c r="F22" i="24"/>
  <c r="F7" i="24"/>
  <c r="F8" i="24"/>
  <c r="F9" i="24"/>
  <c r="F10" i="24"/>
  <c r="F11" i="24"/>
  <c r="F12" i="24"/>
  <c r="F13" i="24"/>
  <c r="F15" i="24"/>
  <c r="F16" i="24"/>
  <c r="E931" i="1"/>
  <c r="E932" i="1"/>
  <c r="D932" i="1"/>
  <c r="D931" i="1"/>
  <c r="F203" i="1"/>
  <c r="E205" i="1"/>
  <c r="C16" i="12" s="1"/>
  <c r="D205" i="1"/>
  <c r="B16" i="12" s="1"/>
  <c r="F204" i="1"/>
  <c r="H204" i="1" s="1"/>
  <c r="F202" i="1"/>
  <c r="H202" i="1" s="1"/>
  <c r="F37" i="24" l="1"/>
  <c r="F205" i="1"/>
  <c r="E933" i="1"/>
  <c r="D933" i="1"/>
  <c r="E470" i="1"/>
  <c r="D470" i="1"/>
  <c r="F466" i="1"/>
  <c r="E374" i="1"/>
  <c r="D374" i="1"/>
  <c r="F373" i="1"/>
  <c r="F367" i="1"/>
  <c r="H367" i="1" s="1"/>
  <c r="F257" i="1"/>
  <c r="F239" i="1"/>
  <c r="H239" i="1" s="1"/>
  <c r="F220" i="1"/>
  <c r="F20" i="1"/>
  <c r="F17" i="1"/>
  <c r="H17" i="1" s="1"/>
  <c r="D16" i="12" l="1"/>
  <c r="F16" i="12" s="1"/>
  <c r="H205" i="1"/>
  <c r="F871" i="1"/>
  <c r="E617" i="1" l="1"/>
  <c r="D617" i="1"/>
  <c r="F611" i="1"/>
  <c r="F610" i="1"/>
  <c r="F609" i="1"/>
  <c r="E963" i="1"/>
  <c r="D963" i="1"/>
  <c r="F514" i="1"/>
  <c r="E953" i="1"/>
  <c r="D953" i="1"/>
  <c r="E226" i="1"/>
  <c r="D226" i="1"/>
  <c r="F212" i="1"/>
  <c r="F878" i="1" l="1"/>
  <c r="F656" i="1"/>
  <c r="E452" i="1"/>
  <c r="D452" i="1"/>
  <c r="F450" i="1"/>
  <c r="F451" i="1"/>
  <c r="F265" i="1"/>
  <c r="E943" i="1" l="1"/>
  <c r="D943" i="1"/>
  <c r="F315" i="1"/>
  <c r="H315" i="1" s="1"/>
  <c r="F313" i="1"/>
  <c r="H313" i="1" s="1"/>
  <c r="F49" i="1"/>
  <c r="H49" i="1" s="1"/>
  <c r="E945" i="1" l="1"/>
  <c r="D945" i="1"/>
  <c r="E333" i="1"/>
  <c r="D333" i="1"/>
  <c r="F332" i="1"/>
  <c r="F131" i="1"/>
  <c r="H131" i="1" s="1"/>
  <c r="F132" i="1"/>
  <c r="H132" i="1" s="1"/>
  <c r="F16" i="1"/>
  <c r="H16" i="1" s="1"/>
  <c r="F945" i="1" l="1"/>
  <c r="H332" i="1"/>
  <c r="E959" i="1"/>
  <c r="D959" i="1"/>
  <c r="E960" i="1"/>
  <c r="D960" i="1"/>
  <c r="E964" i="1" l="1"/>
  <c r="D964" i="1"/>
  <c r="E974" i="1"/>
  <c r="D974" i="1"/>
  <c r="E942" i="1"/>
  <c r="D942" i="1"/>
  <c r="E763" i="1"/>
  <c r="C42" i="12" s="1"/>
  <c r="D763" i="1"/>
  <c r="B42" i="12" s="1"/>
  <c r="F762" i="1"/>
  <c r="F761" i="1"/>
  <c r="E755" i="1"/>
  <c r="H42" i="12" s="1"/>
  <c r="D755" i="1"/>
  <c r="G42" i="12" s="1"/>
  <c r="F754" i="1"/>
  <c r="F755" i="1" s="1"/>
  <c r="I42" i="12" s="1"/>
  <c r="K42" i="12" s="1"/>
  <c r="C28" i="12"/>
  <c r="B28" i="12"/>
  <c r="F449" i="1"/>
  <c r="H449" i="1" s="1"/>
  <c r="F448" i="1"/>
  <c r="H448" i="1" s="1"/>
  <c r="E442" i="1"/>
  <c r="H28" i="12" s="1"/>
  <c r="D442" i="1"/>
  <c r="G28" i="12" s="1"/>
  <c r="F441" i="1"/>
  <c r="F442" i="1" s="1"/>
  <c r="I28" i="12" s="1"/>
  <c r="K28" i="12" s="1"/>
  <c r="E435" i="1"/>
  <c r="C27" i="12" s="1"/>
  <c r="D435" i="1"/>
  <c r="B27" i="12" s="1"/>
  <c r="F434" i="1"/>
  <c r="F433" i="1"/>
  <c r="F432" i="1"/>
  <c r="F431" i="1"/>
  <c r="F430" i="1"/>
  <c r="F429" i="1"/>
  <c r="F428" i="1"/>
  <c r="F458" i="1"/>
  <c r="F459" i="1"/>
  <c r="D460" i="1"/>
  <c r="E460" i="1"/>
  <c r="F452" i="1" l="1"/>
  <c r="F763" i="1"/>
  <c r="D42" i="12" s="1"/>
  <c r="F42" i="12" s="1"/>
  <c r="F460" i="1"/>
  <c r="F435" i="1"/>
  <c r="D27" i="12" s="1"/>
  <c r="F27" i="12" s="1"/>
  <c r="D28" i="12" l="1"/>
  <c r="F28" i="12" s="1"/>
  <c r="H452" i="1"/>
  <c r="F482" i="1"/>
  <c r="F371" i="1"/>
  <c r="F960" i="1" l="1"/>
  <c r="H482" i="1"/>
  <c r="F720" i="1"/>
  <c r="F513" i="1"/>
  <c r="F511" i="1"/>
  <c r="F110" i="1"/>
  <c r="F111" i="1"/>
  <c r="F13" i="1"/>
  <c r="H13" i="1" s="1"/>
  <c r="F382" i="1" l="1"/>
  <c r="F383" i="1"/>
  <c r="F356" i="1"/>
  <c r="E182" i="1"/>
  <c r="D182" i="1"/>
  <c r="F179" i="1"/>
  <c r="H179" i="1" s="1"/>
  <c r="F180" i="1"/>
  <c r="H180" i="1" s="1"/>
  <c r="F181" i="1"/>
  <c r="H181" i="1" s="1"/>
  <c r="E422" i="1" l="1"/>
  <c r="H27" i="12" s="1"/>
  <c r="D422" i="1"/>
  <c r="G27" i="12" s="1"/>
  <c r="F421" i="1"/>
  <c r="F372" i="1"/>
  <c r="F369" i="1"/>
  <c r="H369" i="1" s="1"/>
  <c r="F368" i="1"/>
  <c r="E971" i="1"/>
  <c r="F972" i="1"/>
  <c r="F973" i="1"/>
  <c r="D971" i="1"/>
  <c r="F223" i="1"/>
  <c r="F971" i="1" s="1"/>
  <c r="F221" i="1"/>
  <c r="H221" i="1" s="1"/>
  <c r="E172" i="1"/>
  <c r="H14" i="12" s="1"/>
  <c r="D172" i="1"/>
  <c r="G14" i="12" s="1"/>
  <c r="F171" i="1"/>
  <c r="F172" i="1" l="1"/>
  <c r="I14" i="12" s="1"/>
  <c r="K14" i="12" s="1"/>
  <c r="H171" i="1"/>
  <c r="F422" i="1"/>
  <c r="H421" i="1"/>
  <c r="E196" i="1"/>
  <c r="H16" i="12" s="1"/>
  <c r="D196" i="1"/>
  <c r="G16" i="12" s="1"/>
  <c r="F195" i="1"/>
  <c r="H195" i="1" s="1"/>
  <c r="E189" i="1"/>
  <c r="C15" i="12" s="1"/>
  <c r="D189" i="1"/>
  <c r="B15" i="12" s="1"/>
  <c r="F188" i="1"/>
  <c r="F189" i="1" s="1"/>
  <c r="D15" i="12" s="1"/>
  <c r="C14" i="12"/>
  <c r="B14" i="12"/>
  <c r="F178" i="1"/>
  <c r="I27" i="12" l="1"/>
  <c r="K27" i="12" s="1"/>
  <c r="H422" i="1"/>
  <c r="F182" i="1"/>
  <c r="H182" i="1" s="1"/>
  <c r="H178" i="1"/>
  <c r="F196" i="1"/>
  <c r="D14" i="12" l="1"/>
  <c r="F14" i="12" s="1"/>
  <c r="I16" i="12"/>
  <c r="K16" i="12" s="1"/>
  <c r="H196" i="1"/>
  <c r="F509" i="1"/>
  <c r="F284" i="1"/>
  <c r="F70" i="1"/>
  <c r="E22" i="1"/>
  <c r="D22" i="1"/>
  <c r="F12" i="1"/>
  <c r="H12" i="1" s="1"/>
  <c r="F11" i="1"/>
  <c r="H11" i="1" s="1"/>
  <c r="F19" i="1"/>
  <c r="F21" i="1"/>
  <c r="D516" i="1" l="1"/>
  <c r="C51" i="24" l="1"/>
  <c r="C42" i="24"/>
  <c r="C19" i="24"/>
  <c r="C9" i="24"/>
  <c r="C8" i="24"/>
  <c r="C7" i="24"/>
  <c r="F411" i="1"/>
  <c r="H411" i="1" s="1"/>
  <c r="F412" i="1"/>
  <c r="H412" i="1" s="1"/>
  <c r="F413" i="1"/>
  <c r="H413" i="1" s="1"/>
  <c r="C56" i="24"/>
  <c r="C49" i="24"/>
  <c r="C45" i="24"/>
  <c r="C44" i="24"/>
  <c r="C39" i="24"/>
  <c r="C26" i="24"/>
  <c r="C25" i="24"/>
  <c r="C24" i="24"/>
  <c r="C21" i="24"/>
  <c r="C12" i="24"/>
  <c r="D977" i="1"/>
  <c r="C54" i="24" s="1"/>
  <c r="C53" i="24"/>
  <c r="D975" i="1"/>
  <c r="C52" i="24" s="1"/>
  <c r="C50" i="24"/>
  <c r="C48" i="24"/>
  <c r="D968" i="1"/>
  <c r="C46" i="24" s="1"/>
  <c r="D965" i="1"/>
  <c r="C43" i="24" s="1"/>
  <c r="C41" i="24"/>
  <c r="C40" i="24"/>
  <c r="C38" i="24"/>
  <c r="C36" i="24"/>
  <c r="D958" i="1"/>
  <c r="C35" i="24" s="1"/>
  <c r="D957" i="1"/>
  <c r="C34" i="24" s="1"/>
  <c r="D956" i="1"/>
  <c r="C33" i="24" s="1"/>
  <c r="D955" i="1"/>
  <c r="C32" i="24" s="1"/>
  <c r="D954" i="1"/>
  <c r="C31" i="24" s="1"/>
  <c r="D946" i="1"/>
  <c r="C22" i="24" s="1"/>
  <c r="C20" i="24"/>
  <c r="D939" i="1"/>
  <c r="C16" i="24" s="1"/>
  <c r="D938" i="1"/>
  <c r="C15" i="24" s="1"/>
  <c r="D937" i="1"/>
  <c r="C13" i="24" s="1"/>
  <c r="D935" i="1"/>
  <c r="C11" i="24" s="1"/>
  <c r="D934" i="1"/>
  <c r="C10" i="24" s="1"/>
  <c r="D881" i="1"/>
  <c r="B48" i="12" s="1"/>
  <c r="D834" i="1"/>
  <c r="B47" i="12" s="1"/>
  <c r="D825" i="1"/>
  <c r="G46" i="12" s="1"/>
  <c r="D815" i="1"/>
  <c r="G45" i="12" s="1"/>
  <c r="D807" i="1"/>
  <c r="B44" i="12" s="1"/>
  <c r="D795" i="1"/>
  <c r="B43" i="12" s="1"/>
  <c r="D748" i="1"/>
  <c r="G41" i="12" s="1"/>
  <c r="D741" i="1"/>
  <c r="B41" i="12" s="1"/>
  <c r="D731" i="1"/>
  <c r="B40" i="12" s="1"/>
  <c r="D704" i="1"/>
  <c r="B39" i="12" s="1"/>
  <c r="D673" i="1"/>
  <c r="B38" i="12" s="1"/>
  <c r="D665" i="1"/>
  <c r="G37" i="12" s="1"/>
  <c r="D659" i="1"/>
  <c r="B37" i="12" s="1"/>
  <c r="B36" i="12"/>
  <c r="D597" i="1"/>
  <c r="D589" i="1"/>
  <c r="D581" i="1"/>
  <c r="D562" i="1"/>
  <c r="B34" i="12" s="1"/>
  <c r="D550" i="1"/>
  <c r="B33" i="12" s="1"/>
  <c r="D541" i="1"/>
  <c r="B32" i="12" s="1"/>
  <c r="D533" i="1"/>
  <c r="G31" i="12" s="1"/>
  <c r="D525" i="1"/>
  <c r="B29" i="12" s="1"/>
  <c r="G30" i="12"/>
  <c r="D493" i="1"/>
  <c r="B30" i="12" s="1"/>
  <c r="D484" i="1"/>
  <c r="G19" i="12" s="1"/>
  <c r="B18" i="12"/>
  <c r="B17" i="12"/>
  <c r="D414" i="1"/>
  <c r="D409" i="1"/>
  <c r="D406" i="1"/>
  <c r="D402" i="1"/>
  <c r="D400" i="1"/>
  <c r="D393" i="1"/>
  <c r="G26" i="12" s="1"/>
  <c r="D386" i="1"/>
  <c r="B25" i="12" s="1"/>
  <c r="B24" i="12"/>
  <c r="D360" i="1"/>
  <c r="B23" i="12" s="1"/>
  <c r="D347" i="1"/>
  <c r="B22" i="12" s="1"/>
  <c r="B21" i="12"/>
  <c r="D320" i="1"/>
  <c r="B20" i="12" s="1"/>
  <c r="G20" i="12"/>
  <c r="D165" i="1"/>
  <c r="B13" i="12" s="1"/>
  <c r="D154" i="1"/>
  <c r="G13" i="12" s="1"/>
  <c r="D147" i="1"/>
  <c r="B11" i="12" s="1"/>
  <c r="D136" i="1"/>
  <c r="B10" i="12" s="1"/>
  <c r="D124" i="1"/>
  <c r="G8" i="12" s="1"/>
  <c r="D117" i="1"/>
  <c r="B9" i="12" s="1"/>
  <c r="D100" i="1"/>
  <c r="G12" i="12" s="1"/>
  <c r="D92" i="1"/>
  <c r="B12" i="12" s="1"/>
  <c r="D84" i="1"/>
  <c r="D76" i="1"/>
  <c r="D37" i="1"/>
  <c r="G7" i="12" s="1"/>
  <c r="D30" i="1"/>
  <c r="B7" i="12" s="1"/>
  <c r="B6" i="12"/>
  <c r="F782" i="1"/>
  <c r="F783" i="1"/>
  <c r="F261" i="1"/>
  <c r="H261" i="1" s="1"/>
  <c r="B8" i="12" l="1"/>
  <c r="B35" i="12"/>
  <c r="G49" i="12"/>
  <c r="C37" i="24"/>
  <c r="D415" i="1"/>
  <c r="B26" i="12" s="1"/>
  <c r="D940" i="1"/>
  <c r="D949" i="1"/>
  <c r="D969" i="1"/>
  <c r="C18" i="24"/>
  <c r="C23" i="24" s="1"/>
  <c r="C17" i="24"/>
  <c r="D978" i="1"/>
  <c r="C55" i="24" s="1"/>
  <c r="C30" i="24"/>
  <c r="F225" i="1"/>
  <c r="H225" i="1" s="1"/>
  <c r="F15" i="1"/>
  <c r="H15" i="1" s="1"/>
  <c r="E975" i="1"/>
  <c r="D951" i="1" l="1"/>
  <c r="C27" i="24" s="1"/>
  <c r="B49" i="12"/>
  <c r="G53" i="12" s="1"/>
  <c r="D980" i="1"/>
  <c r="C57" i="24" s="1"/>
  <c r="C47" i="24"/>
  <c r="F630" i="1"/>
  <c r="E406" i="1"/>
  <c r="E402" i="1"/>
  <c r="E400" i="1"/>
  <c r="F399" i="1"/>
  <c r="H399" i="1" s="1"/>
  <c r="F401" i="1"/>
  <c r="H401" i="1" s="1"/>
  <c r="F403" i="1"/>
  <c r="H403" i="1" s="1"/>
  <c r="F404" i="1"/>
  <c r="H404" i="1" s="1"/>
  <c r="E409" i="1"/>
  <c r="E414" i="1"/>
  <c r="F405" i="1"/>
  <c r="H405" i="1" s="1"/>
  <c r="F407" i="1"/>
  <c r="H407" i="1" s="1"/>
  <c r="F408" i="1"/>
  <c r="H408" i="1" s="1"/>
  <c r="F402" i="1" l="1"/>
  <c r="H402" i="1" s="1"/>
  <c r="F400" i="1"/>
  <c r="H400" i="1" s="1"/>
  <c r="F406" i="1"/>
  <c r="H406" i="1" s="1"/>
  <c r="E415" i="1"/>
  <c r="C26" i="12" s="1"/>
  <c r="F409" i="1"/>
  <c r="H409" i="1" s="1"/>
  <c r="F238" i="1"/>
  <c r="H238" i="1" s="1"/>
  <c r="F237" i="1"/>
  <c r="H237" i="1" s="1"/>
  <c r="F51" i="1"/>
  <c r="H51" i="1" s="1"/>
  <c r="F308" i="1"/>
  <c r="F289" i="1"/>
  <c r="H289" i="1" s="1"/>
  <c r="F304" i="1"/>
  <c r="H304" i="1" s="1"/>
  <c r="F14" i="1"/>
  <c r="H14" i="1" s="1"/>
  <c r="F410" i="1"/>
  <c r="H410" i="1" s="1"/>
  <c r="F343" i="1"/>
  <c r="H343" i="1" s="1"/>
  <c r="F316" i="1"/>
  <c r="H316" i="1" s="1"/>
  <c r="F414" i="1" l="1"/>
  <c r="H414" i="1" s="1"/>
  <c r="F234" i="1"/>
  <c r="H234" i="1" s="1"/>
  <c r="F233" i="1"/>
  <c r="H233" i="1" s="1"/>
  <c r="E533" i="1"/>
  <c r="F531" i="1"/>
  <c r="F532" i="1"/>
  <c r="F415" i="1" l="1"/>
  <c r="H415" i="1" s="1"/>
  <c r="D26" i="12" l="1"/>
  <c r="F26" i="12" s="1"/>
  <c r="H20" i="12"/>
  <c r="C21" i="12"/>
  <c r="F326" i="1" l="1"/>
  <c r="H326" i="1" s="1"/>
  <c r="F327" i="1"/>
  <c r="H327" i="1" s="1"/>
  <c r="F328" i="1"/>
  <c r="H328" i="1" s="1"/>
  <c r="F329" i="1"/>
  <c r="H329" i="1" s="1"/>
  <c r="E525" i="1"/>
  <c r="C29" i="12" s="1"/>
  <c r="F524" i="1"/>
  <c r="F523" i="1"/>
  <c r="F522" i="1"/>
  <c r="F525" i="1" l="1"/>
  <c r="D29" i="12" s="1"/>
  <c r="F29" i="12" l="1"/>
  <c r="E934" i="1"/>
  <c r="E589" i="1"/>
  <c r="F588" i="1"/>
  <c r="F848" i="1"/>
  <c r="F628" i="1"/>
  <c r="F573" i="1"/>
  <c r="F570" i="1"/>
  <c r="C24" i="12"/>
  <c r="F370" i="1"/>
  <c r="H370" i="1" s="1"/>
  <c r="F366" i="1"/>
  <c r="E360" i="1"/>
  <c r="C23" i="12" s="1"/>
  <c r="F359" i="1"/>
  <c r="H359" i="1" s="1"/>
  <c r="F358" i="1"/>
  <c r="H358" i="1" s="1"/>
  <c r="F357" i="1"/>
  <c r="H357" i="1" s="1"/>
  <c r="F355" i="1"/>
  <c r="H355" i="1" s="1"/>
  <c r="F354" i="1"/>
  <c r="H354" i="1" s="1"/>
  <c r="F374" i="1" l="1"/>
  <c r="H374" i="1" s="1"/>
  <c r="H366" i="1"/>
  <c r="F360" i="1"/>
  <c r="D24" i="12" l="1"/>
  <c r="F24" i="12" s="1"/>
  <c r="D23" i="12"/>
  <c r="F23" i="12" s="1"/>
  <c r="H360" i="1"/>
  <c r="F345" i="1"/>
  <c r="H345" i="1" s="1"/>
  <c r="F339" i="1"/>
  <c r="H339" i="1" s="1"/>
  <c r="F340" i="1"/>
  <c r="H340" i="1" s="1"/>
  <c r="F341" i="1"/>
  <c r="H341" i="1" s="1"/>
  <c r="E347" i="1"/>
  <c r="C22" i="12" s="1"/>
  <c r="F346" i="1"/>
  <c r="H346" i="1" s="1"/>
  <c r="F344" i="1"/>
  <c r="H344" i="1" s="1"/>
  <c r="F342" i="1"/>
  <c r="H342" i="1" s="1"/>
  <c r="F71" i="1"/>
  <c r="H71" i="1" s="1"/>
  <c r="F347" i="1" l="1"/>
  <c r="H347" i="1" s="1"/>
  <c r="D22" i="12" l="1"/>
  <c r="F22" i="12" s="1"/>
  <c r="F854" i="1"/>
  <c r="F255" i="1"/>
  <c r="H255" i="1" s="1"/>
  <c r="E393" i="1" l="1"/>
  <c r="H26" i="12" s="1"/>
  <c r="F392" i="1"/>
  <c r="F393" i="1" l="1"/>
  <c r="I26" i="12" s="1"/>
  <c r="F975" i="1"/>
  <c r="F44" i="1"/>
  <c r="H44" i="1" s="1"/>
  <c r="K26" i="12" l="1"/>
  <c r="E825" i="1"/>
  <c r="H46" i="12" s="1"/>
  <c r="E386" i="1"/>
  <c r="C25" i="12" s="1"/>
  <c r="F385" i="1"/>
  <c r="H385" i="1" s="1"/>
  <c r="F384" i="1"/>
  <c r="H384" i="1" s="1"/>
  <c r="F381" i="1"/>
  <c r="H381" i="1" s="1"/>
  <c r="F380" i="1"/>
  <c r="H380" i="1" s="1"/>
  <c r="F386" i="1" l="1"/>
  <c r="F72" i="1"/>
  <c r="H72" i="1" s="1"/>
  <c r="F28" i="1"/>
  <c r="H28" i="1" s="1"/>
  <c r="D25" i="12" l="1"/>
  <c r="H386" i="1"/>
  <c r="F25" i="12"/>
  <c r="F99" i="1" l="1"/>
  <c r="F90" i="1"/>
  <c r="F91" i="1"/>
  <c r="F98" i="1"/>
  <c r="E100" i="1"/>
  <c r="H12" i="12" s="1"/>
  <c r="E92" i="1"/>
  <c r="C12" i="12" s="1"/>
  <c r="F100" i="1" l="1"/>
  <c r="I12" i="12" s="1"/>
  <c r="F92" i="1"/>
  <c r="D12" i="12" s="1"/>
  <c r="E748" i="1"/>
  <c r="H41" i="12" s="1"/>
  <c r="F747" i="1"/>
  <c r="E741" i="1"/>
  <c r="C41" i="12" s="1"/>
  <c r="F740" i="1"/>
  <c r="F739" i="1"/>
  <c r="F738" i="1"/>
  <c r="F737" i="1"/>
  <c r="F580" i="1"/>
  <c r="F579" i="1"/>
  <c r="E965" i="1"/>
  <c r="F224" i="1"/>
  <c r="H224" i="1" s="1"/>
  <c r="F219" i="1"/>
  <c r="H219" i="1" s="1"/>
  <c r="F216" i="1"/>
  <c r="H216" i="1" s="1"/>
  <c r="F62" i="1"/>
  <c r="H62" i="1" s="1"/>
  <c r="F965" i="1" l="1"/>
  <c r="F748" i="1"/>
  <c r="F741" i="1"/>
  <c r="E937" i="1"/>
  <c r="F612" i="1"/>
  <c r="F613" i="1"/>
  <c r="F614" i="1"/>
  <c r="F615" i="1"/>
  <c r="F616" i="1"/>
  <c r="F569" i="1"/>
  <c r="F571" i="1"/>
  <c r="F572" i="1"/>
  <c r="F574" i="1"/>
  <c r="F575" i="1"/>
  <c r="F576" i="1"/>
  <c r="F577" i="1"/>
  <c r="F578" i="1"/>
  <c r="F557" i="1"/>
  <c r="F558" i="1"/>
  <c r="F559" i="1"/>
  <c r="F560" i="1"/>
  <c r="F561" i="1"/>
  <c r="F548" i="1"/>
  <c r="F549" i="1"/>
  <c r="F540" i="1"/>
  <c r="F501" i="1"/>
  <c r="F502" i="1"/>
  <c r="F503" i="1"/>
  <c r="F504" i="1"/>
  <c r="F505" i="1"/>
  <c r="F506" i="1"/>
  <c r="F507" i="1"/>
  <c r="F508" i="1"/>
  <c r="F510" i="1"/>
  <c r="F512" i="1"/>
  <c r="F515" i="1"/>
  <c r="F491" i="1"/>
  <c r="H491" i="1" s="1"/>
  <c r="F492" i="1"/>
  <c r="H492" i="1" s="1"/>
  <c r="F477" i="1"/>
  <c r="H477" i="1" s="1"/>
  <c r="F478" i="1"/>
  <c r="H478" i="1" s="1"/>
  <c r="F479" i="1"/>
  <c r="H479" i="1" s="1"/>
  <c r="F480" i="1"/>
  <c r="H480" i="1" s="1"/>
  <c r="F481" i="1"/>
  <c r="H481" i="1" s="1"/>
  <c r="F483" i="1"/>
  <c r="H483" i="1" s="1"/>
  <c r="F468" i="1"/>
  <c r="H468" i="1" s="1"/>
  <c r="F469" i="1"/>
  <c r="H469" i="1" s="1"/>
  <c r="F330" i="1"/>
  <c r="H330" i="1" s="1"/>
  <c r="F331" i="1"/>
  <c r="H331" i="1" s="1"/>
  <c r="F305" i="1"/>
  <c r="H305" i="1" s="1"/>
  <c r="F306" i="1"/>
  <c r="H306" i="1" s="1"/>
  <c r="F290" i="1"/>
  <c r="H290" i="1" s="1"/>
  <c r="F307" i="1"/>
  <c r="F309" i="1"/>
  <c r="H309" i="1" s="1"/>
  <c r="F310" i="1"/>
  <c r="H310" i="1" s="1"/>
  <c r="F311" i="1"/>
  <c r="H311" i="1" s="1"/>
  <c r="F312" i="1"/>
  <c r="H312" i="1" s="1"/>
  <c r="F314" i="1"/>
  <c r="H314" i="1" s="1"/>
  <c r="F317" i="1"/>
  <c r="H317" i="1" s="1"/>
  <c r="F318" i="1"/>
  <c r="H318" i="1" s="1"/>
  <c r="F319" i="1"/>
  <c r="H319" i="1" s="1"/>
  <c r="F235" i="1"/>
  <c r="H235" i="1" s="1"/>
  <c r="F236" i="1"/>
  <c r="H236" i="1" s="1"/>
  <c r="F240" i="1"/>
  <c r="H240" i="1" s="1"/>
  <c r="F256" i="1"/>
  <c r="F258" i="1"/>
  <c r="H258" i="1" s="1"/>
  <c r="F259" i="1"/>
  <c r="H259" i="1" s="1"/>
  <c r="F260" i="1"/>
  <c r="H260" i="1" s="1"/>
  <c r="F262" i="1"/>
  <c r="H262" i="1" s="1"/>
  <c r="F263" i="1"/>
  <c r="H263" i="1" s="1"/>
  <c r="F264" i="1"/>
  <c r="H264" i="1" s="1"/>
  <c r="F266" i="1"/>
  <c r="H266" i="1" s="1"/>
  <c r="F267" i="1"/>
  <c r="H267" i="1" s="1"/>
  <c r="F268" i="1"/>
  <c r="H268" i="1" s="1"/>
  <c r="F269" i="1"/>
  <c r="H269" i="1" s="1"/>
  <c r="F270" i="1"/>
  <c r="H270" i="1" s="1"/>
  <c r="F271" i="1"/>
  <c r="H271" i="1" s="1"/>
  <c r="F272" i="1"/>
  <c r="H272" i="1" s="1"/>
  <c r="F275" i="1"/>
  <c r="H275" i="1" s="1"/>
  <c r="F276" i="1"/>
  <c r="H276" i="1" s="1"/>
  <c r="F277" i="1"/>
  <c r="H277" i="1" s="1"/>
  <c r="F278" i="1"/>
  <c r="H278" i="1" s="1"/>
  <c r="F279" i="1"/>
  <c r="H279" i="1" s="1"/>
  <c r="F280" i="1"/>
  <c r="H280" i="1" s="1"/>
  <c r="F281" i="1"/>
  <c r="H281" i="1" s="1"/>
  <c r="F283" i="1"/>
  <c r="H283" i="1" s="1"/>
  <c r="F291" i="1"/>
  <c r="H291" i="1" s="1"/>
  <c r="F292" i="1"/>
  <c r="H292" i="1" s="1"/>
  <c r="F293" i="1"/>
  <c r="H293" i="1" s="1"/>
  <c r="F294" i="1"/>
  <c r="H294" i="1" s="1"/>
  <c r="F273" i="1"/>
  <c r="H273" i="1" s="1"/>
  <c r="F274" i="1"/>
  <c r="H274" i="1" s="1"/>
  <c r="F295" i="1"/>
  <c r="H295" i="1" s="1"/>
  <c r="F296" i="1"/>
  <c r="H296" i="1" s="1"/>
  <c r="F297" i="1"/>
  <c r="H297" i="1" s="1"/>
  <c r="F298" i="1"/>
  <c r="H298" i="1" s="1"/>
  <c r="F299" i="1"/>
  <c r="H299" i="1" s="1"/>
  <c r="F285" i="1"/>
  <c r="H285" i="1" s="1"/>
  <c r="F286" i="1"/>
  <c r="H286" i="1" s="1"/>
  <c r="F300" i="1"/>
  <c r="H300" i="1" s="1"/>
  <c r="F301" i="1"/>
  <c r="H301" i="1" s="1"/>
  <c r="F302" i="1"/>
  <c r="H302" i="1" s="1"/>
  <c r="F303" i="1"/>
  <c r="H303" i="1" s="1"/>
  <c r="F287" i="1"/>
  <c r="H287" i="1" s="1"/>
  <c r="F282" i="1"/>
  <c r="H282" i="1" s="1"/>
  <c r="F288" i="1"/>
  <c r="H288" i="1" s="1"/>
  <c r="F213" i="1"/>
  <c r="H213" i="1" s="1"/>
  <c r="F214" i="1"/>
  <c r="H214" i="1" s="1"/>
  <c r="F215" i="1"/>
  <c r="H215" i="1" s="1"/>
  <c r="F217" i="1"/>
  <c r="H217" i="1" s="1"/>
  <c r="F218" i="1"/>
  <c r="H218" i="1" s="1"/>
  <c r="F222" i="1"/>
  <c r="H222" i="1" s="1"/>
  <c r="F161" i="1"/>
  <c r="F162" i="1"/>
  <c r="F163" i="1"/>
  <c r="F164" i="1"/>
  <c r="F112" i="1"/>
  <c r="H112" i="1" s="1"/>
  <c r="F113" i="1"/>
  <c r="H113" i="1" s="1"/>
  <c r="F114" i="1"/>
  <c r="H114" i="1" s="1"/>
  <c r="F115" i="1"/>
  <c r="H115" i="1" s="1"/>
  <c r="F116" i="1"/>
  <c r="H116" i="1" s="1"/>
  <c r="F18" i="1"/>
  <c r="H18" i="1" s="1"/>
  <c r="E731" i="1"/>
  <c r="C40" i="12" s="1"/>
  <c r="E935" i="1"/>
  <c r="F730" i="1"/>
  <c r="F729" i="1"/>
  <c r="F728" i="1"/>
  <c r="F727" i="1"/>
  <c r="F726" i="1"/>
  <c r="F725" i="1"/>
  <c r="F724" i="1"/>
  <c r="F723" i="1"/>
  <c r="F722" i="1"/>
  <c r="F721" i="1"/>
  <c r="F719" i="1"/>
  <c r="F718" i="1"/>
  <c r="F717" i="1"/>
  <c r="F716" i="1"/>
  <c r="F715" i="1"/>
  <c r="F714" i="1"/>
  <c r="F713" i="1"/>
  <c r="F712" i="1"/>
  <c r="F617" i="1" l="1"/>
  <c r="F226" i="1"/>
  <c r="H226" i="1" s="1"/>
  <c r="F333" i="1"/>
  <c r="H333" i="1" s="1"/>
  <c r="F959" i="1"/>
  <c r="F942" i="1"/>
  <c r="D41" i="12"/>
  <c r="F41" i="12" s="1"/>
  <c r="I41" i="12"/>
  <c r="K41" i="12" s="1"/>
  <c r="F22" i="1"/>
  <c r="H22" i="1" s="1"/>
  <c r="F533" i="1"/>
  <c r="F731" i="1"/>
  <c r="I20" i="12" l="1"/>
  <c r="D40" i="12"/>
  <c r="F40" i="12" s="1"/>
  <c r="F845" i="1" l="1"/>
  <c r="F846" i="1"/>
  <c r="F847" i="1"/>
  <c r="F849" i="1"/>
  <c r="F850" i="1"/>
  <c r="F851" i="1"/>
  <c r="F852" i="1"/>
  <c r="F853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2" i="1"/>
  <c r="F873" i="1"/>
  <c r="F874" i="1"/>
  <c r="F875" i="1"/>
  <c r="F876" i="1"/>
  <c r="F877" i="1"/>
  <c r="F879" i="1"/>
  <c r="F880" i="1"/>
  <c r="F109" i="1"/>
  <c r="H109" i="1" s="1"/>
  <c r="H31" i="12" l="1"/>
  <c r="E117" i="1" l="1"/>
  <c r="C9" i="12" s="1"/>
  <c r="F117" i="1" l="1"/>
  <c r="D9" i="12" l="1"/>
  <c r="H117" i="1"/>
  <c r="F9" i="12"/>
  <c r="D21" i="12"/>
  <c r="C6" i="12"/>
  <c r="F21" i="12" l="1"/>
  <c r="F696" i="1" l="1"/>
  <c r="E76" i="1" l="1"/>
  <c r="E665" i="1"/>
  <c r="H37" i="12" s="1"/>
  <c r="E581" i="1" l="1"/>
  <c r="C35" i="12" s="1"/>
  <c r="E562" i="1" l="1"/>
  <c r="C34" i="12" s="1"/>
  <c r="F73" i="1"/>
  <c r="H73" i="1" s="1"/>
  <c r="F624" i="1" l="1"/>
  <c r="F625" i="1"/>
  <c r="F626" i="1"/>
  <c r="F627" i="1"/>
  <c r="F629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45" i="1"/>
  <c r="H45" i="1" s="1"/>
  <c r="F46" i="1"/>
  <c r="H46" i="1" s="1"/>
  <c r="F47" i="1"/>
  <c r="H47" i="1" s="1"/>
  <c r="F48" i="1"/>
  <c r="H48" i="1" s="1"/>
  <c r="F50" i="1"/>
  <c r="H50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4" i="1"/>
  <c r="F785" i="1"/>
  <c r="F786" i="1"/>
  <c r="F787" i="1"/>
  <c r="F788" i="1"/>
  <c r="F789" i="1"/>
  <c r="F790" i="1"/>
  <c r="F791" i="1"/>
  <c r="F792" i="1"/>
  <c r="F932" i="1" l="1"/>
  <c r="C36" i="12" l="1"/>
  <c r="E815" i="1"/>
  <c r="H45" i="12" s="1"/>
  <c r="E124" i="1" l="1"/>
  <c r="H8" i="12" s="1"/>
  <c r="E165" i="1"/>
  <c r="C13" i="12" s="1"/>
  <c r="F160" i="1"/>
  <c r="E807" i="1" l="1"/>
  <c r="C44" i="12" s="1"/>
  <c r="F702" i="1"/>
  <c r="E30" i="1"/>
  <c r="C7" i="12" s="1"/>
  <c r="E37" i="1"/>
  <c r="H7" i="12" s="1"/>
  <c r="F36" i="1"/>
  <c r="F974" i="1" s="1"/>
  <c r="F29" i="1"/>
  <c r="H29" i="1" s="1"/>
  <c r="F37" i="1" l="1"/>
  <c r="I7" i="12" s="1"/>
  <c r="F30" i="1"/>
  <c r="D7" i="12" s="1"/>
  <c r="D9" i="24"/>
  <c r="D7" i="24"/>
  <c r="D43" i="24"/>
  <c r="F832" i="1"/>
  <c r="F833" i="1"/>
  <c r="F831" i="1"/>
  <c r="F823" i="1"/>
  <c r="F824" i="1"/>
  <c r="F822" i="1"/>
  <c r="F814" i="1"/>
  <c r="F813" i="1"/>
  <c r="F802" i="1"/>
  <c r="F803" i="1"/>
  <c r="F804" i="1"/>
  <c r="F805" i="1"/>
  <c r="F806" i="1"/>
  <c r="F801" i="1"/>
  <c r="F793" i="1"/>
  <c r="F794" i="1"/>
  <c r="F692" i="1"/>
  <c r="F693" i="1"/>
  <c r="F694" i="1"/>
  <c r="F695" i="1"/>
  <c r="F697" i="1"/>
  <c r="F698" i="1"/>
  <c r="F699" i="1"/>
  <c r="F700" i="1"/>
  <c r="F701" i="1"/>
  <c r="F703" i="1"/>
  <c r="F691" i="1"/>
  <c r="F672" i="1"/>
  <c r="F671" i="1"/>
  <c r="F664" i="1"/>
  <c r="F651" i="1"/>
  <c r="F652" i="1"/>
  <c r="F653" i="1"/>
  <c r="F654" i="1"/>
  <c r="F655" i="1"/>
  <c r="F657" i="1"/>
  <c r="F658" i="1"/>
  <c r="F650" i="1"/>
  <c r="F644" i="1"/>
  <c r="F645" i="1"/>
  <c r="F646" i="1"/>
  <c r="F647" i="1"/>
  <c r="F648" i="1"/>
  <c r="F649" i="1"/>
  <c r="F623" i="1"/>
  <c r="F596" i="1"/>
  <c r="F587" i="1"/>
  <c r="F568" i="1"/>
  <c r="F931" i="1" s="1"/>
  <c r="F556" i="1"/>
  <c r="F547" i="1"/>
  <c r="F539" i="1"/>
  <c r="I31" i="12"/>
  <c r="F500" i="1"/>
  <c r="F963" i="1" s="1"/>
  <c r="F490" i="1"/>
  <c r="H490" i="1" s="1"/>
  <c r="F476" i="1"/>
  <c r="H476" i="1" s="1"/>
  <c r="F467" i="1"/>
  <c r="H467" i="1" s="1"/>
  <c r="F232" i="1"/>
  <c r="H232" i="1" s="1"/>
  <c r="F153" i="1"/>
  <c r="F143" i="1"/>
  <c r="H143" i="1" s="1"/>
  <c r="F144" i="1"/>
  <c r="H144" i="1" s="1"/>
  <c r="F145" i="1"/>
  <c r="H145" i="1" s="1"/>
  <c r="F146" i="1"/>
  <c r="H146" i="1" s="1"/>
  <c r="F142" i="1"/>
  <c r="H142" i="1" s="1"/>
  <c r="F133" i="1"/>
  <c r="H133" i="1" s="1"/>
  <c r="F134" i="1"/>
  <c r="H134" i="1" s="1"/>
  <c r="F135" i="1"/>
  <c r="H135" i="1" s="1"/>
  <c r="F130" i="1"/>
  <c r="H130" i="1" s="1"/>
  <c r="F123" i="1"/>
  <c r="F83" i="1"/>
  <c r="H83" i="1" s="1"/>
  <c r="F61" i="1"/>
  <c r="H61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4" i="1"/>
  <c r="H74" i="1" s="1"/>
  <c r="F75" i="1"/>
  <c r="H75" i="1" s="1"/>
  <c r="F43" i="1"/>
  <c r="H43" i="1" s="1"/>
  <c r="E56" i="24"/>
  <c r="D56" i="24"/>
  <c r="E52" i="24"/>
  <c r="D52" i="24"/>
  <c r="E49" i="24"/>
  <c r="D49" i="24"/>
  <c r="E44" i="24"/>
  <c r="D44" i="24"/>
  <c r="E39" i="24"/>
  <c r="D39" i="24"/>
  <c r="E26" i="24"/>
  <c r="D26" i="24"/>
  <c r="E25" i="24"/>
  <c r="D25" i="24"/>
  <c r="E24" i="24"/>
  <c r="D24" i="24"/>
  <c r="E21" i="24"/>
  <c r="G21" i="24" s="1"/>
  <c r="D21" i="24"/>
  <c r="E20" i="24"/>
  <c r="D20" i="24"/>
  <c r="E12" i="24"/>
  <c r="D12" i="24"/>
  <c r="E977" i="1"/>
  <c r="D54" i="24" s="1"/>
  <c r="D53" i="24"/>
  <c r="D51" i="24"/>
  <c r="D50" i="24"/>
  <c r="E968" i="1"/>
  <c r="D46" i="24" s="1"/>
  <c r="D45" i="24"/>
  <c r="D42" i="24"/>
  <c r="D41" i="24"/>
  <c r="D40" i="24"/>
  <c r="D38" i="24"/>
  <c r="D36" i="24"/>
  <c r="E958" i="1"/>
  <c r="D35" i="24" s="1"/>
  <c r="E957" i="1"/>
  <c r="D34" i="24" s="1"/>
  <c r="E956" i="1"/>
  <c r="D33" i="24" s="1"/>
  <c r="E955" i="1"/>
  <c r="D32" i="24" s="1"/>
  <c r="E954" i="1"/>
  <c r="D31" i="24" s="1"/>
  <c r="D30" i="24"/>
  <c r="E946" i="1"/>
  <c r="D22" i="24" s="1"/>
  <c r="D19" i="24"/>
  <c r="E939" i="1"/>
  <c r="D16" i="24" s="1"/>
  <c r="E938" i="1"/>
  <c r="D15" i="24" s="1"/>
  <c r="D13" i="24"/>
  <c r="D11" i="24"/>
  <c r="D10" i="24"/>
  <c r="D8" i="24"/>
  <c r="E881" i="1"/>
  <c r="C48" i="12" s="1"/>
  <c r="E834" i="1"/>
  <c r="C47" i="12" s="1"/>
  <c r="E795" i="1"/>
  <c r="C43" i="12" s="1"/>
  <c r="E704" i="1"/>
  <c r="C39" i="12" s="1"/>
  <c r="E673" i="1"/>
  <c r="C38" i="12" s="1"/>
  <c r="E659" i="1"/>
  <c r="C37" i="12" s="1"/>
  <c r="E597" i="1"/>
  <c r="E550" i="1"/>
  <c r="C33" i="12" s="1"/>
  <c r="E541" i="1"/>
  <c r="C32" i="12" s="1"/>
  <c r="E516" i="1"/>
  <c r="H30" i="12" s="1"/>
  <c r="E493" i="1"/>
  <c r="C30" i="12" s="1"/>
  <c r="E484" i="1"/>
  <c r="H19" i="12" s="1"/>
  <c r="C18" i="12"/>
  <c r="C17" i="12"/>
  <c r="E320" i="1"/>
  <c r="C20" i="12" s="1"/>
  <c r="E154" i="1"/>
  <c r="H13" i="12" s="1"/>
  <c r="E147" i="1"/>
  <c r="C11" i="12" s="1"/>
  <c r="E136" i="1"/>
  <c r="C10" i="12" s="1"/>
  <c r="E84" i="1"/>
  <c r="C8" i="12" s="1"/>
  <c r="F470" i="1" l="1"/>
  <c r="H470" i="1" s="1"/>
  <c r="F933" i="1"/>
  <c r="F953" i="1"/>
  <c r="F943" i="1"/>
  <c r="F964" i="1"/>
  <c r="G52" i="24"/>
  <c r="K7" i="12"/>
  <c r="F7" i="12"/>
  <c r="F589" i="1"/>
  <c r="F934" i="1"/>
  <c r="F825" i="1"/>
  <c r="F581" i="1"/>
  <c r="F665" i="1"/>
  <c r="F937" i="1"/>
  <c r="F935" i="1"/>
  <c r="F76" i="1"/>
  <c r="H76" i="1" s="1"/>
  <c r="E36" i="24"/>
  <c r="F562" i="1"/>
  <c r="E48" i="24"/>
  <c r="F954" i="1"/>
  <c r="E31" i="24" s="1"/>
  <c r="F946" i="1"/>
  <c r="E22" i="24" s="1"/>
  <c r="F597" i="1"/>
  <c r="E50" i="24"/>
  <c r="F968" i="1"/>
  <c r="E46" i="24" s="1"/>
  <c r="G46" i="24" s="1"/>
  <c r="E45" i="24"/>
  <c r="F815" i="1"/>
  <c r="F124" i="1"/>
  <c r="F165" i="1"/>
  <c r="F154" i="1"/>
  <c r="I13" i="12" s="1"/>
  <c r="F807" i="1"/>
  <c r="E40" i="24"/>
  <c r="F955" i="1"/>
  <c r="F938" i="1"/>
  <c r="E15" i="24" s="1"/>
  <c r="F958" i="1"/>
  <c r="E35" i="24" s="1"/>
  <c r="D17" i="12"/>
  <c r="F17" i="12" s="1"/>
  <c r="F795" i="1"/>
  <c r="D43" i="12" s="1"/>
  <c r="F834" i="1"/>
  <c r="D47" i="12" s="1"/>
  <c r="F147" i="1"/>
  <c r="F956" i="1"/>
  <c r="E33" i="24" s="1"/>
  <c r="E38" i="24"/>
  <c r="G38" i="24" s="1"/>
  <c r="F659" i="1"/>
  <c r="D37" i="12" s="1"/>
  <c r="F957" i="1"/>
  <c r="E34" i="24" s="1"/>
  <c r="F550" i="1"/>
  <c r="D33" i="12" s="1"/>
  <c r="F541" i="1"/>
  <c r="D32" i="12" s="1"/>
  <c r="F977" i="1"/>
  <c r="E54" i="24" s="1"/>
  <c r="F881" i="1"/>
  <c r="D48" i="12" s="1"/>
  <c r="F704" i="1"/>
  <c r="D39" i="12" s="1"/>
  <c r="F673" i="1"/>
  <c r="D38" i="12" s="1"/>
  <c r="E53" i="24"/>
  <c r="F516" i="1"/>
  <c r="I30" i="12" s="1"/>
  <c r="F939" i="1"/>
  <c r="E16" i="24" s="1"/>
  <c r="F493" i="1"/>
  <c r="F484" i="1"/>
  <c r="D18" i="12"/>
  <c r="F320" i="1"/>
  <c r="F136" i="1"/>
  <c r="F84" i="1"/>
  <c r="D37" i="24"/>
  <c r="E978" i="1"/>
  <c r="D55" i="24" s="1"/>
  <c r="D48" i="24"/>
  <c r="E969" i="1"/>
  <c r="H49" i="12"/>
  <c r="E949" i="1"/>
  <c r="D18" i="24"/>
  <c r="D23" i="24" s="1"/>
  <c r="E940" i="1"/>
  <c r="D17" i="24"/>
  <c r="D20" i="12" l="1"/>
  <c r="H320" i="1"/>
  <c r="D10" i="12"/>
  <c r="H136" i="1"/>
  <c r="D30" i="12"/>
  <c r="H493" i="1"/>
  <c r="D11" i="12"/>
  <c r="H147" i="1"/>
  <c r="I19" i="12"/>
  <c r="H484" i="1"/>
  <c r="D44" i="12"/>
  <c r="I8" i="12"/>
  <c r="K8" i="12" s="1"/>
  <c r="D34" i="12"/>
  <c r="D6" i="12"/>
  <c r="I45" i="12"/>
  <c r="E32" i="24"/>
  <c r="E37" i="24" s="1"/>
  <c r="D13" i="12"/>
  <c r="D36" i="12"/>
  <c r="I37" i="12"/>
  <c r="E10" i="24"/>
  <c r="G10" i="24" s="1"/>
  <c r="E980" i="1"/>
  <c r="D57" i="24" s="1"/>
  <c r="E951" i="1"/>
  <c r="D27" i="24" s="1"/>
  <c r="D8" i="12"/>
  <c r="D35" i="12"/>
  <c r="I46" i="12"/>
  <c r="E13" i="24"/>
  <c r="E30" i="24"/>
  <c r="E41" i="24"/>
  <c r="E11" i="24"/>
  <c r="E43" i="24"/>
  <c r="G43" i="24" s="1"/>
  <c r="E51" i="24"/>
  <c r="G51" i="24" s="1"/>
  <c r="E9" i="24"/>
  <c r="G9" i="24" s="1"/>
  <c r="E18" i="24"/>
  <c r="G18" i="24" s="1"/>
  <c r="K13" i="12"/>
  <c r="E42" i="24"/>
  <c r="G42" i="24" s="1"/>
  <c r="E19" i="24"/>
  <c r="G19" i="24" s="1"/>
  <c r="E7" i="24"/>
  <c r="G7" i="24" s="1"/>
  <c r="E8" i="24"/>
  <c r="G8" i="24" s="1"/>
  <c r="C49" i="12"/>
  <c r="F48" i="12"/>
  <c r="F43" i="12"/>
  <c r="F47" i="12"/>
  <c r="G22" i="24"/>
  <c r="F33" i="12"/>
  <c r="G15" i="24"/>
  <c r="F39" i="12"/>
  <c r="F38" i="12"/>
  <c r="F32" i="12"/>
  <c r="K30" i="12"/>
  <c r="F30" i="12"/>
  <c r="G16" i="24"/>
  <c r="G36" i="24"/>
  <c r="G34" i="24"/>
  <c r="G35" i="24"/>
  <c r="G33" i="24"/>
  <c r="K19" i="12"/>
  <c r="G31" i="24"/>
  <c r="F18" i="12"/>
  <c r="G54" i="24"/>
  <c r="K20" i="12"/>
  <c r="F11" i="12"/>
  <c r="F10" i="12"/>
  <c r="F37" i="12"/>
  <c r="F20" i="12"/>
  <c r="F949" i="1"/>
  <c r="F978" i="1"/>
  <c r="E55" i="24" s="1"/>
  <c r="F969" i="1"/>
  <c r="F940" i="1"/>
  <c r="D47" i="24"/>
  <c r="G11" i="24" l="1"/>
  <c r="F35" i="12"/>
  <c r="K37" i="12"/>
  <c r="F8" i="12"/>
  <c r="K46" i="12"/>
  <c r="F6" i="12"/>
  <c r="F44" i="12"/>
  <c r="G30" i="24"/>
  <c r="G32" i="24"/>
  <c r="F36" i="12"/>
  <c r="G41" i="24"/>
  <c r="F34" i="12"/>
  <c r="G13" i="24"/>
  <c r="K45" i="12"/>
  <c r="F13" i="12"/>
  <c r="F951" i="1"/>
  <c r="E27" i="24" s="1"/>
  <c r="E47" i="24"/>
  <c r="F980" i="1"/>
  <c r="E57" i="24" s="1"/>
  <c r="I49" i="12"/>
  <c r="E17" i="24"/>
  <c r="E23" i="24"/>
  <c r="D49" i="12"/>
  <c r="F23" i="24"/>
  <c r="G37" i="24"/>
  <c r="G55" i="24"/>
  <c r="J49" i="12"/>
  <c r="F17" i="24"/>
  <c r="E49" i="12"/>
  <c r="K49" i="12" l="1"/>
  <c r="G17" i="24"/>
  <c r="F49" i="12"/>
  <c r="G47" i="24"/>
  <c r="G23" i="24"/>
  <c r="G57" i="24"/>
  <c r="G27" i="24"/>
  <c r="K53" i="12" l="1"/>
</calcChain>
</file>

<file path=xl/sharedStrings.xml><?xml version="1.0" encoding="utf-8"?>
<sst xmlns="http://schemas.openxmlformats.org/spreadsheetml/2006/main" count="2139" uniqueCount="652">
  <si>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</si>
  <si>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</si>
  <si>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</si>
  <si>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</si>
  <si>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</si>
  <si>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</si>
  <si>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</si>
  <si>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</si>
  <si>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</si>
  <si>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</si>
  <si>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</si>
  <si>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</si>
  <si>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</si>
  <si>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</si>
  <si>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</si>
  <si>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</si>
  <si>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</si>
  <si>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</si>
  <si>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</si>
  <si>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</si>
  <si>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</si>
  <si>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</si>
  <si>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</si>
  <si>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</si>
  <si>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</si>
  <si>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</si>
  <si>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</si>
  <si>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</si>
  <si>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</si>
  <si>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</si>
  <si>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</si>
  <si>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</si>
  <si>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</si>
  <si>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</si>
  <si>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</si>
  <si>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</si>
  <si>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</si>
  <si>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</si>
  <si>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</si>
  <si>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</si>
  <si>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</si>
  <si>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</si>
  <si>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</si>
  <si>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</si>
  <si>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</si>
  <si>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</si>
  <si>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</si>
  <si>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</si>
  <si>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</si>
  <si>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</si>
  <si>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</si>
  <si>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</si>
  <si>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</si>
  <si>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</si>
  <si>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</si>
  <si>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</si>
  <si>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</si>
  <si>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</si>
  <si>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</si>
  <si>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</si>
  <si>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</si>
  <si>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</si>
  <si>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</si>
  <si>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</si>
  <si>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</si>
  <si>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</si>
  <si>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</si>
  <si>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</si>
  <si>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</si>
  <si>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</si>
  <si>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</si>
  <si>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</si>
  <si>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</si>
  <si>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</si>
  <si>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</si>
  <si>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</si>
  <si>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</si>
  <si>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</si>
  <si>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</si>
  <si>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</si>
  <si>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</si>
  <si>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</si>
  <si>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</si>
  <si>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</si>
  <si>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</si>
  <si>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</si>
  <si>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</si>
  <si>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</si>
  <si>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</si>
  <si>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</si>
  <si>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</si>
  <si>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</si>
  <si>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</si>
  <si>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</si>
  <si>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</si>
  <si>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</si>
  <si>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</si>
  <si>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</si>
  <si>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</si>
  <si>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</si>
  <si>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</si>
  <si>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</si>
  <si>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</si>
  <si>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</si>
  <si>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</si>
  <si>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</si>
  <si>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</si>
  <si>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</si>
  <si>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</si>
  <si>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</si>
  <si>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</si>
  <si>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</si>
  <si>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</si>
  <si>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</si>
  <si>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</si>
  <si>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</si>
  <si>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</si>
  <si>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</si>
  <si>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</si>
  <si>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</si>
  <si>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</si>
  <si>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</si>
  <si>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</si>
  <si>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</si>
  <si>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</si>
  <si>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</si>
  <si>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</si>
  <si>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</si>
  <si>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</si>
  <si>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</si>
  <si>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</si>
  <si>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</si>
  <si>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</si>
  <si>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</si>
  <si>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</si>
  <si>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</si>
  <si>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</si>
  <si>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</si>
  <si>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Balatonszentgyörgy óvoda pénz átadás</t>
  </si>
  <si>
    <t>B.keresztúr Alapszolg.Közp.pénz átadás</t>
  </si>
  <si>
    <t>Tűzifa segély</t>
  </si>
  <si>
    <t>Egyéb támogatás</t>
  </si>
  <si>
    <t>Bursa Hungarica</t>
  </si>
  <si>
    <t>Sport Egyesület támogatás</t>
  </si>
  <si>
    <t>Magánszemélyek kommunális adója</t>
  </si>
  <si>
    <t>Vagyonbiztosítás</t>
  </si>
  <si>
    <t>Nyelvpótlék</t>
  </si>
  <si>
    <t>Egyéb sajátos bevétel</t>
  </si>
  <si>
    <t>Naturista kemping bérleti díj</t>
  </si>
  <si>
    <t>TB-től átvett támogatás</t>
  </si>
  <si>
    <t>Kiszámlázott Áfa</t>
  </si>
  <si>
    <t>Betegszabadság</t>
  </si>
  <si>
    <t>Munka és védőruha</t>
  </si>
  <si>
    <t>Foglalkozás eü.</t>
  </si>
  <si>
    <t>Munkáltató által fiz.szja</t>
  </si>
  <si>
    <t>Terembérlet Műv.ház</t>
  </si>
  <si>
    <t>Könyvtári könyv</t>
  </si>
  <si>
    <t>Folyóirat, napilap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</si>
  <si>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</si>
  <si>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</si>
  <si>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</si>
  <si>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</si>
  <si>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</si>
  <si>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</si>
  <si>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</si>
  <si>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Egyéb kiadás</t>
  </si>
  <si>
    <t>Áfa befizetés</t>
  </si>
  <si>
    <t>Reklám és propaganda</t>
  </si>
  <si>
    <t xml:space="preserve">Belföldi kiküldetés </t>
  </si>
  <si>
    <t>Egyéb költségtérítés</t>
  </si>
  <si>
    <t>Orvosi ügyelet támogatás</t>
  </si>
  <si>
    <t>Közös Hivatal támogatása</t>
  </si>
  <si>
    <t>Balatonberény Önkormányzati szinten összesített</t>
  </si>
  <si>
    <t>Összesítő Balatonberény Önkormányzat</t>
  </si>
  <si>
    <t>Kommunális adó</t>
  </si>
  <si>
    <t>Bank kezelési költség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</si>
  <si>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</si>
  <si>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</si>
  <si>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</si>
  <si>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</si>
  <si>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</si>
  <si>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</si>
  <si>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</si>
  <si>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</si>
  <si>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</si>
  <si>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</si>
  <si>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</si>
  <si>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</si>
  <si>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</si>
  <si>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</si>
  <si>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</si>
  <si>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</si>
  <si>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</si>
  <si>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</si>
  <si>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</si>
  <si>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</si>
  <si>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</si>
  <si>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</si>
  <si>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</si>
  <si>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</si>
  <si>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</si>
  <si>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</si>
  <si>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Köztisztviselői nap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</si>
  <si>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</si>
  <si>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</si>
  <si>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</si>
  <si>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</si>
  <si>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</si>
  <si>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</si>
  <si>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</si>
  <si>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</si>
  <si>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</si>
  <si>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</si>
  <si>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</si>
  <si>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</si>
  <si>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</si>
  <si>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</si>
  <si>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</si>
  <si>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</si>
  <si>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</si>
  <si>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</si>
  <si>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</si>
  <si>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</si>
  <si>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</si>
  <si>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</si>
  <si>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</si>
  <si>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</si>
  <si>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</si>
  <si>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</si>
  <si>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</si>
  <si>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</si>
  <si>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</si>
  <si>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</si>
  <si>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</si>
  <si>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</si>
  <si>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</si>
  <si>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</si>
  <si>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</si>
  <si>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</si>
  <si>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</si>
  <si>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</si>
  <si>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</si>
  <si>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</si>
  <si>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</si>
  <si>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</si>
  <si>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</si>
  <si>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</si>
  <si>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</si>
  <si>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</si>
  <si>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Továbbszámlázott kiadás</t>
  </si>
  <si>
    <t>Hulladék szállítás</t>
  </si>
  <si>
    <t>Múlt Ház belépő</t>
  </si>
  <si>
    <t>Alpolgármester tiszteletdíj</t>
  </si>
  <si>
    <t>Alpolgármester költségátalány</t>
  </si>
  <si>
    <t>Polgármester költségátalány</t>
  </si>
  <si>
    <t>Kis ért.gép beszerzés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</si>
  <si>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</si>
  <si>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</si>
  <si>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</si>
  <si>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</si>
  <si>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</si>
  <si>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</si>
  <si>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</si>
  <si>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</si>
  <si>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</si>
  <si>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</si>
  <si>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</si>
  <si>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</si>
  <si>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</si>
  <si>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Testvértelepüléssel kapcs kiadás Áfa</t>
  </si>
  <si>
    <t>Tartalék elemi kár esetén</t>
  </si>
  <si>
    <t>0527</t>
  </si>
  <si>
    <t>0511071</t>
  </si>
  <si>
    <t>Számítástechnikai szolgáltatás, inf eszkkarbant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</si>
  <si>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</si>
  <si>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</si>
  <si>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</si>
  <si>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</si>
  <si>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</si>
  <si>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</si>
  <si>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</si>
  <si>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</si>
  <si>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Sport Egyesület támogatás gépjármű üzemeltetésre</t>
  </si>
  <si>
    <t>Megbízási díj Értéktár Bizottság</t>
  </si>
  <si>
    <t>091111</t>
  </si>
  <si>
    <t>0511091</t>
  </si>
  <si>
    <t>Turisztikai Egyesület támogatás működésre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</si>
  <si>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</si>
  <si>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</si>
  <si>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</si>
  <si>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</si>
  <si>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</si>
  <si>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</si>
  <si>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</si>
  <si>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</si>
  <si>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</si>
  <si>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</si>
  <si>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</si>
  <si>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</si>
  <si>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</si>
  <si>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Testületi ülés közvetítés</t>
  </si>
  <si>
    <t>Előző évi elszámolás visszafizetés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</si>
  <si>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</si>
  <si>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</si>
  <si>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</si>
  <si>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</si>
  <si>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</si>
  <si>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</si>
  <si>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</si>
  <si>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</si>
  <si>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</si>
  <si>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Cafetéria juttatás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</si>
  <si>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</si>
  <si>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</si>
  <si>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</si>
  <si>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</si>
  <si>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</si>
  <si>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</si>
  <si>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</si>
  <si>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</si>
  <si>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</si>
  <si>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</si>
  <si>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</si>
  <si>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</si>
  <si>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</si>
  <si>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</si>
  <si>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</si>
  <si>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</si>
  <si>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</si>
  <si>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</si>
  <si>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</si>
  <si>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</si>
  <si>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</si>
  <si>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</si>
  <si>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</si>
  <si>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</si>
  <si>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0550211</t>
  </si>
  <si>
    <t>059141</t>
  </si>
  <si>
    <t>091141</t>
  </si>
  <si>
    <t>055131</t>
  </si>
  <si>
    <t>0511101</t>
  </si>
  <si>
    <t>0511131</t>
  </si>
  <si>
    <t>05481</t>
  </si>
  <si>
    <t>Helyi adó bevételek</t>
  </si>
  <si>
    <t>Egyéb községi ünnepk</t>
  </si>
  <si>
    <t>Térítési díj átvállalás iskola</t>
  </si>
  <si>
    <t>Közbeszerzés lefolytatása</t>
  </si>
  <si>
    <t>09251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</si>
  <si>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</si>
  <si>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</si>
  <si>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</si>
  <si>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</si>
  <si>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</si>
  <si>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</si>
  <si>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Megbízási díj újság készítés</t>
  </si>
  <si>
    <t>Megbízási díj újság kihordás</t>
  </si>
  <si>
    <t>104037 Intézményen kívüli gyermekétkeztetés</t>
  </si>
  <si>
    <t>Méhnyakrák szűrés költségtérítés</t>
  </si>
  <si>
    <t>Könyv,napilap beszerzés</t>
  </si>
  <si>
    <t>Helyi újság nyomtatás</t>
  </si>
  <si>
    <t>Gyepmesteri szolgáltatás</t>
  </si>
  <si>
    <t>Szakmai anyagok</t>
  </si>
  <si>
    <t>Közrend ellenőr személyi juttatás</t>
  </si>
  <si>
    <t>066020 Átvett pénz állami támogatás</t>
  </si>
  <si>
    <t>Átvett pénz állami támogatás</t>
  </si>
  <si>
    <t>0551235</t>
  </si>
  <si>
    <t>091636</t>
  </si>
  <si>
    <t>0550636</t>
  </si>
  <si>
    <t>0550637</t>
  </si>
  <si>
    <t>094111</t>
  </si>
  <si>
    <t>05512322</t>
  </si>
  <si>
    <t>091635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</si>
  <si>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</si>
  <si>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</si>
  <si>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</si>
  <si>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</si>
  <si>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</si>
  <si>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</si>
  <si>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</si>
  <si>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</si>
  <si>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0550233</t>
  </si>
  <si>
    <t>0550231</t>
  </si>
  <si>
    <t>059143</t>
  </si>
  <si>
    <t>091634</t>
  </si>
  <si>
    <t>018030 Idősek nappali ellátása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</si>
  <si>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</si>
  <si>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</si>
  <si>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</si>
  <si>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</si>
  <si>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</si>
  <si>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</si>
  <si>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</si>
  <si>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</si>
  <si>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Munkábajárás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</si>
  <si>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</si>
  <si>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</si>
  <si>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</si>
  <si>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</si>
  <si>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</si>
  <si>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051101</t>
  </si>
  <si>
    <t>098143</t>
  </si>
  <si>
    <t>2019.évi állami támogatás megelőlegezés</t>
  </si>
  <si>
    <t>Karbantartási, egyéb anyag</t>
  </si>
  <si>
    <t>Eseti nevelési segély/iskoláztatási támogatás/</t>
  </si>
  <si>
    <t>Szoc.hozzájár.adó</t>
  </si>
  <si>
    <t>KIADÁS</t>
  </si>
  <si>
    <t>BEVÉTEL</t>
  </si>
  <si>
    <t>631-re</t>
  </si>
  <si>
    <t>Utánfutó biztosítás</t>
  </si>
  <si>
    <t>Adatkezelési szoftwer</t>
  </si>
  <si>
    <t>05342</t>
  </si>
  <si>
    <t>B.szentgyörgy Iskolaszék Alapítvány támogatás</t>
  </si>
  <si>
    <t>05621</t>
  </si>
  <si>
    <t>Kerékpárút beruházás</t>
  </si>
  <si>
    <t>B.berény-B.szentgyörgy-Vörs kerékpárút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</si>
  <si>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</si>
  <si>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</si>
  <si>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</si>
  <si>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</si>
  <si>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>Augusztus 20 élelmiszer</t>
  </si>
  <si>
    <t>053413</t>
  </si>
  <si>
    <t>Kiküldetés</t>
  </si>
  <si>
    <t>Üzemanyag beszerzés Mazda  (üzembentartó)</t>
  </si>
  <si>
    <t>Hangosítás éves kisrendezvények, ünnepek</t>
  </si>
  <si>
    <t>Mazda egyéb költség</t>
  </si>
  <si>
    <t xml:space="preserve">Pályázati támogatás </t>
  </si>
  <si>
    <t>082044 Könyvtári szolgáltatások  50%</t>
  </si>
  <si>
    <t>018030 Önkormányzatok igazgatási tevékenysége</t>
  </si>
  <si>
    <t>0911311</t>
  </si>
  <si>
    <t>0911321</t>
  </si>
  <si>
    <t>Közmunkás alapbér</t>
  </si>
  <si>
    <t>Kamerarendszer karbantartás</t>
  </si>
  <si>
    <t>Riasztó karbantartás, felügyelet</t>
  </si>
  <si>
    <t>Informatikai szolgáltatás</t>
  </si>
  <si>
    <t>Beruházás áfa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</si>
  <si>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</si>
  <si>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</si>
  <si>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</si>
  <si>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</si>
  <si>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</si>
  <si>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Dologi kiadások (Tájékoztatás, nyilvánosság)</t>
  </si>
  <si>
    <t>Cafeteria</t>
  </si>
  <si>
    <t>Munkáltatót terhelő szja</t>
  </si>
  <si>
    <t>Játszóterek időszakos felülvizsgálata</t>
  </si>
  <si>
    <t>MFP Faluházak felújítása</t>
  </si>
  <si>
    <t>051233</t>
  </si>
  <si>
    <t>Személyi juttatás</t>
  </si>
  <si>
    <t>05231</t>
  </si>
  <si>
    <t>Munkaadókat terhelő járulékok</t>
  </si>
  <si>
    <t>05237</t>
  </si>
  <si>
    <t>Étkezési ellátás után fizetendő munkáltatói teher</t>
  </si>
  <si>
    <t xml:space="preserve">Áfa </t>
  </si>
  <si>
    <t>NVI felé fizetendő központi költségek</t>
  </si>
  <si>
    <t>016010 Időközi polgármester és helyi önkormányzat képviselői választás</t>
  </si>
  <si>
    <t>Időközi választással kapcsolatos költségek</t>
  </si>
  <si>
    <t>Tartalék</t>
  </si>
  <si>
    <t>Ft</t>
  </si>
  <si>
    <t>Toner, tintapatron</t>
  </si>
  <si>
    <t>Egyéb bevétel</t>
  </si>
  <si>
    <t>09653</t>
  </si>
  <si>
    <t>05643</t>
  </si>
  <si>
    <t>05673</t>
  </si>
  <si>
    <t>041233 Hosszabb időtartamú közfoglalkoztatás 2021.03.16-2022.02.28.</t>
  </si>
  <si>
    <t>096015 Gyermekétkeztetés veszélyhelyzet alatt</t>
  </si>
  <si>
    <t>053323</t>
  </si>
  <si>
    <t>094053</t>
  </si>
  <si>
    <t>Térítési díj veszélyhelyzet idejére</t>
  </si>
  <si>
    <t>094063</t>
  </si>
  <si>
    <t>Működési célú pénz átadás ÁHT-n kívülre (05512)</t>
  </si>
  <si>
    <t>Támogatásértékű működési kiadás (05506)</t>
  </si>
  <si>
    <t>Gyermekétkeztetés veszélyhelyzetben</t>
  </si>
  <si>
    <t>Fogászati ügyelet ellátás támogatása</t>
  </si>
  <si>
    <t>053523</t>
  </si>
  <si>
    <t>Igazgatási szolg. Díj</t>
  </si>
  <si>
    <t>062020 Magyar Falu program Önkormányzati tulajdonban lévő ingatlanok fejlesztése (Műv.Ház) MFP-ÖTIK/2021</t>
  </si>
  <si>
    <t>Pályázati támogatás</t>
  </si>
  <si>
    <t>062020 Magyar Falu program Faluházak felújítása MFP-FHF/2020</t>
  </si>
  <si>
    <t>Bútor beszerzés</t>
  </si>
  <si>
    <t xml:space="preserve">Dologi kiadások </t>
  </si>
  <si>
    <t>042120 Örökségünk és értékeink Balatonberényben HUNG-2021/7128</t>
  </si>
  <si>
    <t xml:space="preserve">Alapilletmény, alapbér </t>
  </si>
  <si>
    <t>MFP Műv. Ház felújítás</t>
  </si>
  <si>
    <t>Felhalmozási célú önkormányzati támogatás</t>
  </si>
  <si>
    <t xml:space="preserve">Kis ért.informatikai eszköz </t>
  </si>
  <si>
    <t>062020 MFP-OJKJF/2021 Óvodai játszóudvar és közterületi játszótér fejlesztése - 2021</t>
  </si>
  <si>
    <t>066020 "Veszprém-Balaton 2023 EKF program" Múltház felújítás</t>
  </si>
  <si>
    <t>097534</t>
  </si>
  <si>
    <t>MFP-OJKJF/2021 Óvodai játszóudvar és játszótér fejl.</t>
  </si>
  <si>
    <t>"Veszprém-Balaton 2023 EKF program" Múltház felújítás</t>
  </si>
  <si>
    <t>0511133</t>
  </si>
  <si>
    <t>Szociális tüzifa feldolgozás, szállítás</t>
  </si>
  <si>
    <t>0525</t>
  </si>
  <si>
    <t>Táppénz hozzájárulás</t>
  </si>
  <si>
    <t>Karbantartás</t>
  </si>
  <si>
    <t>094071</t>
  </si>
  <si>
    <t>053213</t>
  </si>
  <si>
    <t>053363</t>
  </si>
  <si>
    <t>053343</t>
  </si>
  <si>
    <t>053361</t>
  </si>
  <si>
    <t>Projektmenedzsment</t>
  </si>
  <si>
    <t>Nyilvánosság biztosítása</t>
  </si>
  <si>
    <t>05713</t>
  </si>
  <si>
    <t>Nyílászáró csere</t>
  </si>
  <si>
    <t>Tető felújítás</t>
  </si>
  <si>
    <t>Műszaki ellenőr</t>
  </si>
  <si>
    <t>05743</t>
  </si>
  <si>
    <t>Felújítás áfa</t>
  </si>
  <si>
    <t>Eszközbeszerzés, telepítés költsége</t>
  </si>
  <si>
    <t>062020 MFP-KEB/2021 Közösségszervezéshez kapcsolódó bértámogatás</t>
  </si>
  <si>
    <t>Járulék</t>
  </si>
  <si>
    <t>Ixnet program</t>
  </si>
  <si>
    <t>0511031</t>
  </si>
  <si>
    <t>Jutalom</t>
  </si>
  <si>
    <t>Óvoda elöző évi elszámolás</t>
  </si>
  <si>
    <t>2022.évi állami támogatás megelőlegezés</t>
  </si>
  <si>
    <t>Felújítási kiadás</t>
  </si>
  <si>
    <t>045160 Helyi önkormányzatok felhalmozási célú kiegészítő támogatása BMÖFT/6-8/2021 - Kossuth Lajos utca járda felújítás</t>
  </si>
  <si>
    <t>Felújítási kiadás önerő</t>
  </si>
  <si>
    <t>051221</t>
  </si>
  <si>
    <t>Felújítás önerő</t>
  </si>
  <si>
    <t>Felújítás áfa önerő</t>
  </si>
  <si>
    <t>Örökségünk és értékeink Hungarikum pályázat</t>
  </si>
  <si>
    <t>MFP-KEB/2021 Közösségszervezéshez kapcsolódó bértámogatás</t>
  </si>
  <si>
    <t>Kiszámlázott szolg. Áfa</t>
  </si>
  <si>
    <t>Elektromos kerékpár</t>
  </si>
  <si>
    <t>Műv.Ház felújítás saját erő</t>
  </si>
  <si>
    <t>Strandi vasúti átjáró tervezése</t>
  </si>
  <si>
    <t>Rózsa utcai gyalogátkelőhely</t>
  </si>
  <si>
    <t>05337</t>
  </si>
  <si>
    <t>05336</t>
  </si>
  <si>
    <t>Fordítás</t>
  </si>
  <si>
    <t>Rendezvény sátor</t>
  </si>
  <si>
    <t>Ügyfélszolgálati ügyintéző alapilletmény</t>
  </si>
  <si>
    <t>Ügyfélszolgálati ügyintéző nyelvpótlék</t>
  </si>
  <si>
    <t>Múlt Ház bontás,felújítás</t>
  </si>
  <si>
    <t>Múlt Ház tervezés, szakmai dokumentáció</t>
  </si>
  <si>
    <t>Felújítás összesen</t>
  </si>
  <si>
    <t>Kerti bútor beszerzés</t>
  </si>
  <si>
    <t>Beruházás összesen</t>
  </si>
  <si>
    <t>Múzeumőr alapilletmény</t>
  </si>
  <si>
    <t>Személyi juttatás összesen</t>
  </si>
  <si>
    <t>Munkáltatót terhelő járulék összesen</t>
  </si>
  <si>
    <t xml:space="preserve">Hatósági díjak, könyvvizsgáló, </t>
  </si>
  <si>
    <t>Múlt Ház műszaki ellenőrzés</t>
  </si>
  <si>
    <t>Közbeszerzés, nyilvánosság, projekt menedzser</t>
  </si>
  <si>
    <t>05351</t>
  </si>
  <si>
    <t>Dologi kiadás összesen</t>
  </si>
  <si>
    <t>Kiadás mindösszesen:</t>
  </si>
  <si>
    <t>színpadfedés és fénytechnika bérlés  3 alkalomra</t>
  </si>
  <si>
    <t>Hangtechnika bérlése 3 alkalomra</t>
  </si>
  <si>
    <t>Egyéb rendezvény</t>
  </si>
  <si>
    <t>Adatok: 1000 Ft-ban</t>
  </si>
  <si>
    <t>2022.évi költségvetés</t>
  </si>
  <si>
    <t>Pénz átvétel Áht-n kívülről</t>
  </si>
  <si>
    <t>Megbízási díj főépítész</t>
  </si>
  <si>
    <t>Fordított Áfa befizetés</t>
  </si>
  <si>
    <t>2023.augusztus 20-i ünnepség előleg</t>
  </si>
  <si>
    <t>2022. évi eredeti költségvetés</t>
  </si>
  <si>
    <t>2022.évi költségvetés módosítás</t>
  </si>
  <si>
    <t xml:space="preserve">2022.évi módosított költségvetés </t>
  </si>
  <si>
    <t>2022.évi tényleges teljesítés</t>
  </si>
  <si>
    <t>Teljesítés       %-a</t>
  </si>
  <si>
    <r>
      <t xml:space="preserve">Maradvány ig.vétel (felhalmozási) </t>
    </r>
    <r>
      <rPr>
        <b/>
        <sz val="8"/>
        <rFont val="Arial CE"/>
        <charset val="238"/>
      </rPr>
      <t>könyvelni Ft-ban 198 820 068 Ft</t>
    </r>
  </si>
  <si>
    <r>
      <t xml:space="preserve">2022.évi áll. Tám. megelőlegezés vissza </t>
    </r>
    <r>
      <rPr>
        <b/>
        <sz val="8"/>
        <rFont val="Arial CE"/>
        <charset val="238"/>
      </rPr>
      <t>Könyvelni Ft-ban 1 676 792 Ft</t>
    </r>
  </si>
  <si>
    <r>
      <t xml:space="preserve">Köztemető fenntartás támogatás </t>
    </r>
    <r>
      <rPr>
        <b/>
        <sz val="8"/>
        <rFont val="Arial CE"/>
        <charset val="238"/>
      </rPr>
      <t>Könyvelni Ft-ban 100 000 Ft</t>
    </r>
  </si>
  <si>
    <r>
      <t>Kistelep. szociális feladatainak tám.</t>
    </r>
    <r>
      <rPr>
        <b/>
        <sz val="8"/>
        <rFont val="Arial CE"/>
        <charset val="238"/>
      </rPr>
      <t>Könyvelni Ft-ban 10 463 872 Ft</t>
    </r>
  </si>
  <si>
    <r>
      <t xml:space="preserve">Rászoruló gyermekek szünidei étkeztetése </t>
    </r>
    <r>
      <rPr>
        <b/>
        <sz val="8"/>
        <rFont val="Arial CE"/>
        <charset val="238"/>
      </rPr>
      <t>Könyvelni Ft-ban 39 330 Ft</t>
    </r>
  </si>
  <si>
    <r>
      <t xml:space="preserve">Nyilvános könyvtári ellátás és közműv.tám. </t>
    </r>
    <r>
      <rPr>
        <b/>
        <sz val="8"/>
        <rFont val="Arial CE"/>
        <charset val="238"/>
      </rPr>
      <t>Könyvelni Ft-ban 2 748 546 Ft</t>
    </r>
  </si>
  <si>
    <r>
      <t>Polgármesteri illetmény kieg. támogatása</t>
    </r>
    <r>
      <rPr>
        <b/>
        <sz val="8"/>
        <rFont val="Arial CE"/>
        <charset val="238"/>
      </rPr>
      <t xml:space="preserve"> Könyvelni Ft-ban 3 915 653 Ft</t>
    </r>
  </si>
  <si>
    <t>Iratkezelési azonosító:   I/2566/2022.</t>
  </si>
  <si>
    <t>094051</t>
  </si>
  <si>
    <t>09651</t>
  </si>
  <si>
    <t>09751</t>
  </si>
  <si>
    <t>09361</t>
  </si>
  <si>
    <t>Azonosító:  4/2022.(II.18.) rendelet</t>
  </si>
  <si>
    <r>
      <t xml:space="preserve">Előző évi elszámolás visszafizetés kamat </t>
    </r>
    <r>
      <rPr>
        <b/>
        <sz val="8"/>
        <rFont val="Arial CE"/>
        <charset val="238"/>
      </rPr>
      <t>Könyvelni Ft-ban 50 208 Ft</t>
    </r>
  </si>
  <si>
    <r>
      <t xml:space="preserve">Áfa visszatérülés </t>
    </r>
    <r>
      <rPr>
        <b/>
        <sz val="8"/>
        <rFont val="Arial CE"/>
        <charset val="238"/>
      </rPr>
      <t>Könyvelni Ft-ban 150 031 Ft</t>
    </r>
  </si>
  <si>
    <r>
      <t xml:space="preserve">Lakott külterülettel kapcs.fel. </t>
    </r>
    <r>
      <rPr>
        <b/>
        <sz val="8"/>
        <rFont val="Arial CE"/>
        <charset val="238"/>
      </rPr>
      <t>Könyvelni Ft-ban 38250 Ft</t>
    </r>
  </si>
  <si>
    <r>
      <t xml:space="preserve">Zöldterület gazd.kapcsolatos feladat </t>
    </r>
    <r>
      <rPr>
        <b/>
        <sz val="8"/>
        <rFont val="Arial CE"/>
        <charset val="238"/>
      </rPr>
      <t>Könyvelni Ft-ban 5 581800 Ft</t>
    </r>
  </si>
  <si>
    <r>
      <t xml:space="preserve">Közvilágítás fenntartás támogatás </t>
    </r>
    <r>
      <rPr>
        <b/>
        <sz val="8"/>
        <rFont val="Arial CE"/>
        <charset val="238"/>
      </rPr>
      <t>Könyvelni Ft-ban 10 624 000 Ft</t>
    </r>
  </si>
  <si>
    <r>
      <t xml:space="preserve">Közutak fenntartásának támogatása </t>
    </r>
    <r>
      <rPr>
        <b/>
        <sz val="8"/>
        <rFont val="Arial CE"/>
        <charset val="238"/>
      </rPr>
      <t>Könyvelni Ft-ban 4 324 000 Ft</t>
    </r>
  </si>
  <si>
    <r>
      <t xml:space="preserve">Egyéb önkormányzati feladat </t>
    </r>
    <r>
      <rPr>
        <b/>
        <sz val="8"/>
        <rFont val="Arial CE"/>
        <charset val="238"/>
      </rPr>
      <t>Könyvelni Ft-ban 8 000 000 Ft</t>
    </r>
  </si>
  <si>
    <r>
      <t>2022.évi bér kiegészítő támogatás</t>
    </r>
    <r>
      <rPr>
        <b/>
        <sz val="8"/>
        <rFont val="Arial CE"/>
        <charset val="238"/>
      </rPr>
      <t xml:space="preserve"> Könyvelni Ft-ban 1361450 Ft</t>
    </r>
  </si>
  <si>
    <t>Mise út felújítás</t>
  </si>
  <si>
    <t>053123</t>
  </si>
  <si>
    <t>053513</t>
  </si>
  <si>
    <t>Zúzalék</t>
  </si>
  <si>
    <t>053333</t>
  </si>
  <si>
    <t>Bérleti díj</t>
  </si>
  <si>
    <t>Főépítészi tevékenység (2021.01.01.-2022.02.28.)</t>
  </si>
  <si>
    <t>Polgármesteri illetmény támogatása</t>
  </si>
  <si>
    <t>062020 MFP-ÖTIK/2022 Energetikai fejlesztés pályázat - Művelődési Ház</t>
  </si>
  <si>
    <t>082091 KBFT-E-22-1555 Kulturális bérfejlesztés támogatása</t>
  </si>
  <si>
    <t>MFP-ÖTIK/2022 Energetikai fejlesztés pályázat Művelődési Ház</t>
  </si>
  <si>
    <t>KBFT-E-22-1555 Kulturális bérfejlesztés pályázat</t>
  </si>
  <si>
    <t>Hosszabb időtartamú közfoglalkoztatás 2021.03.16-2022.02.28.</t>
  </si>
  <si>
    <t xml:space="preserve">066020 STR-2021-024 Balatonberényi Naturista strand fejlesztése IV.ütem </t>
  </si>
  <si>
    <t>094113</t>
  </si>
  <si>
    <t>09531</t>
  </si>
  <si>
    <t>0511073</t>
  </si>
  <si>
    <t>Szoc.hozzájárulási adó</t>
  </si>
  <si>
    <t>062020 MFP-ÖTIF/2022 Önkormányzati temetők infrastrukturális fejlesztése - 2022</t>
  </si>
  <si>
    <t>MFP-ÖTIF/2022 Önkormányzati temetők infrastrukturális fejlesztése - 2022</t>
  </si>
  <si>
    <t>STR-2021-024 Naturista strand fejlesztése IV. ütem</t>
  </si>
  <si>
    <t>05623</t>
  </si>
  <si>
    <t>Játszótéri eszközök</t>
  </si>
  <si>
    <t>Egyéb eszközök</t>
  </si>
  <si>
    <t>Pályázati dokumentáció</t>
  </si>
  <si>
    <t>051223</t>
  </si>
  <si>
    <t>Csicsergő-félsziget közterület fejlesztése</t>
  </si>
  <si>
    <t>2022. évi beszámoló</t>
  </si>
  <si>
    <t>Adatok: Ft-ban</t>
  </si>
  <si>
    <t>Szavazást követő nap átlagbér</t>
  </si>
  <si>
    <t>Iparűzési adóhoz kapcsolódó kiegészítő támogatás</t>
  </si>
  <si>
    <t>091163</t>
  </si>
  <si>
    <t>Elöző évi elszámolás (Szünidei étkezés)</t>
  </si>
  <si>
    <t>Veszprém-Balaton 2022. évi hozzájárulás</t>
  </si>
  <si>
    <t>Ravatalozó felújítás</t>
  </si>
  <si>
    <t>Új urnafal kialakítás</t>
  </si>
  <si>
    <t>Halott hűtő</t>
  </si>
  <si>
    <t>066020 P-TF-34/2021 Balatonberényi Csicsergő-félsziget közterület fejlesztése BFT pályázat</t>
  </si>
  <si>
    <t>066020 Nyári diákmunka 2022</t>
  </si>
  <si>
    <t>Munkaügyi hiv-tól átvett pénz diákmunkára</t>
  </si>
  <si>
    <t>Vitorlás utca kiviteli terv</t>
  </si>
  <si>
    <t>Gyermekétkeztetéshez hozzájárulás</t>
  </si>
  <si>
    <t>0584331</t>
  </si>
  <si>
    <t>Fel nem használt összeg visszafizetése</t>
  </si>
  <si>
    <t xml:space="preserve">Felhalmozási célú pénz átadás </t>
  </si>
  <si>
    <t>Nyári diákmunka 2022</t>
  </si>
  <si>
    <t>65 év felettiek karácsonyi támogatása</t>
  </si>
  <si>
    <t>Diákmunka alapbér</t>
  </si>
  <si>
    <t>Szabadságmegváltás</t>
  </si>
  <si>
    <t>Egyéb dologi kiadás - műszaki vizsga</t>
  </si>
  <si>
    <t>053113</t>
  </si>
  <si>
    <t>Egéb szolgáltatás</t>
  </si>
  <si>
    <t>Energetiai tanusítvány</t>
  </si>
  <si>
    <t>094013</t>
  </si>
  <si>
    <t>094011</t>
  </si>
  <si>
    <t>Készlet értékesítés</t>
  </si>
  <si>
    <t>Elöző évi elszámolás (Iparűzési adó kiegészítés)</t>
  </si>
  <si>
    <t>Szakmai szolgáltatás</t>
  </si>
  <si>
    <t>Bokrosi u. kerékpárút tervezése</t>
  </si>
  <si>
    <t>Bartók u. útburkolat felújítás</t>
  </si>
  <si>
    <t>094103</t>
  </si>
  <si>
    <t>094101</t>
  </si>
  <si>
    <t>Kártérítés</t>
  </si>
  <si>
    <t>Megbízási díj nyertes pályázatok után</t>
  </si>
  <si>
    <t>Külső személyi juttatás</t>
  </si>
  <si>
    <t>Közvilágítási lámpatest</t>
  </si>
  <si>
    <t>Beruházás - Prkolási tanulmány</t>
  </si>
  <si>
    <t>0511013</t>
  </si>
  <si>
    <t>2022. évi zárszámadás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</si>
</sst>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name val="Arial"/>
      <family val="2"/>
      <charset val="238"/>
    </font>
    <font>
      <sz val="8"/>
      <color theme="1"/>
      <name val="Arial ce"/>
    </font>
    <font>
      <b/>
      <sz val="7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3" fontId="1" fillId="0" borderId="0" xfId="0" applyNumberFormat="1" applyFont="1"/>
    <xf numFmtId="3" fontId="5" fillId="0" borderId="0" xfId="0" applyNumberFormat="1" applyFont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3" fontId="2" fillId="0" borderId="0" xfId="0" applyNumberFormat="1" applyFont="1"/>
    <xf numFmtId="0" fontId="5" fillId="0" borderId="1" xfId="0" applyFont="1" applyBorder="1"/>
    <xf numFmtId="3" fontId="5" fillId="0" borderId="1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3" fontId="3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2" fillId="0" borderId="0" xfId="0" applyFont="1" applyAlignment="1">
      <alignment horizontal="left"/>
    </xf>
    <xf numFmtId="0" fontId="10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0" fontId="15" fillId="0" borderId="0" xfId="0" applyFont="1"/>
    <xf numFmtId="3" fontId="15" fillId="0" borderId="1" xfId="0" applyNumberFormat="1" applyFont="1" applyBorder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3" fontId="16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0" fontId="12" fillId="0" borderId="0" xfId="0" applyFont="1"/>
    <xf numFmtId="0" fontId="17" fillId="0" borderId="0" xfId="0" applyFont="1"/>
    <xf numFmtId="3" fontId="15" fillId="0" borderId="0" xfId="0" applyNumberFormat="1" applyFont="1"/>
    <xf numFmtId="0" fontId="15" fillId="0" borderId="1" xfId="0" applyFont="1" applyBorder="1"/>
    <xf numFmtId="0" fontId="12" fillId="0" borderId="1" xfId="0" applyFont="1" applyBorder="1"/>
    <xf numFmtId="3" fontId="12" fillId="0" borderId="1" xfId="0" applyNumberFormat="1" applyFont="1" applyBorder="1"/>
    <xf numFmtId="3" fontId="12" fillId="0" borderId="0" xfId="0" applyNumberFormat="1" applyFont="1"/>
    <xf numFmtId="3" fontId="17" fillId="0" borderId="0" xfId="0" applyNumberFormat="1" applyFont="1"/>
    <xf numFmtId="0" fontId="8" fillId="0" borderId="1" xfId="0" applyFont="1" applyBorder="1" applyAlignment="1">
      <alignment horizontal="left" wrapText="1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49" fontId="8" fillId="0" borderId="1" xfId="0" applyNumberFormat="1" applyFont="1" applyBorder="1" applyAlignment="1">
      <alignment horizontal="left"/>
    </xf>
    <xf numFmtId="49" fontId="17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5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49" fontId="9" fillId="0" borderId="1" xfId="0" applyNumberFormat="1" applyFont="1" applyBorder="1" applyAlignment="1">
      <alignment horizontal="left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/>
    </xf>
    <xf numFmtId="0" fontId="18" fillId="0" borderId="0" xfId="0" applyFont="1"/>
    <xf numFmtId="49" fontId="4" fillId="0" borderId="0" xfId="0" applyNumberFormat="1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1" fontId="2" fillId="0" borderId="1" xfId="0" applyNumberFormat="1" applyFont="1" applyBorder="1"/>
    <xf numFmtId="49" fontId="7" fillId="0" borderId="1" xfId="0" applyNumberFormat="1" applyFont="1" applyBorder="1" applyAlignment="1">
      <alignment horizontal="left"/>
    </xf>
    <xf numFmtId="0" fontId="7" fillId="0" borderId="1" xfId="0" applyFont="1" applyBorder="1"/>
    <xf numFmtId="3" fontId="7" fillId="0" borderId="1" xfId="0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3" fontId="11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8" fillId="0" borderId="1" xfId="0" applyFont="1" applyBorder="1" applyAlignment="1">
      <alignment horizontal="left"/>
    </xf>
    <xf numFmtId="0" fontId="9" fillId="0" borderId="0" xfId="0" applyFont="1"/>
    <xf numFmtId="3" fontId="9" fillId="0" borderId="0" xfId="0" applyNumberFormat="1" applyFont="1"/>
    <xf numFmtId="3" fontId="16" fillId="0" borderId="0" xfId="0" applyNumberFormat="1" applyFont="1" applyAlignment="1">
      <alignment horizontal="center" wrapText="1"/>
    </xf>
    <xf numFmtId="3" fontId="5" fillId="0" borderId="2" xfId="0" applyNumberFormat="1" applyFont="1" applyBorder="1"/>
    <xf numFmtId="3" fontId="6" fillId="0" borderId="0" xfId="0" applyNumberFormat="1" applyFont="1"/>
    <xf numFmtId="16" fontId="2" fillId="0" borderId="1" xfId="0" applyNumberFormat="1" applyFont="1" applyBorder="1"/>
    <xf numFmtId="49" fontId="14" fillId="0" borderId="1" xfId="0" applyNumberFormat="1" applyFont="1" applyBorder="1" applyAlignment="1">
      <alignment horizontal="left" wrapText="1"/>
    </xf>
    <xf numFmtId="3" fontId="19" fillId="0" borderId="0" xfId="0" applyNumberFormat="1" applyFont="1"/>
    <xf numFmtId="3" fontId="20" fillId="0" borderId="0" xfId="0" applyNumberFormat="1" applyFont="1"/>
    <xf numFmtId="3" fontId="2" fillId="0" borderId="3" xfId="0" applyNumberFormat="1" applyFont="1" applyBorder="1"/>
    <xf numFmtId="3" fontId="5" fillId="0" borderId="3" xfId="0" applyNumberFormat="1" applyFont="1" applyBorder="1"/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wrapText="1"/>
    </xf>
    <xf numFmtId="3" fontId="2" fillId="0" borderId="4" xfId="0" applyNumberFormat="1" applyFont="1" applyBorder="1"/>
    <xf numFmtId="3" fontId="2" fillId="0" borderId="2" xfId="0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/>
    <xf numFmtId="0" fontId="14" fillId="0" borderId="0" xfId="0" applyFont="1" applyAlignment="1">
      <alignment wrapText="1"/>
    </xf>
    <xf numFmtId="0" fontId="21" fillId="0" borderId="0" xfId="0" applyFont="1" applyAlignment="1">
      <alignment wrapText="1"/>
    </xf>
    <xf numFmtId="10" fontId="2" fillId="0" borderId="1" xfId="0" applyNumberFormat="1" applyFont="1" applyBorder="1"/>
    <xf numFmtId="10" fontId="2" fillId="0" borderId="0" xfId="0" applyNumberFormat="1" applyFont="1"/>
    <xf numFmtId="3" fontId="2" fillId="0" borderId="0" xfId="0" applyNumberFormat="1" applyFont="1" applyAlignment="1">
      <alignment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0" fontId="7" fillId="0" borderId="1" xfId="0" applyNumberFormat="1" applyFont="1" applyBorder="1"/>
    <xf numFmtId="10" fontId="7" fillId="0" borderId="0" xfId="0" applyNumberFormat="1" applyFont="1"/>
    <xf numFmtId="10" fontId="1" fillId="0" borderId="0" xfId="0" applyNumberFormat="1" applyFont="1"/>
    <xf numFmtId="10" fontId="18" fillId="0" borderId="0" xfId="0" applyNumberFormat="1" applyFont="1" applyAlignment="1">
      <alignment horizontal="right"/>
    </xf>
    <xf numFmtId="10" fontId="5" fillId="0" borderId="1" xfId="0" applyNumberFormat="1" applyFont="1" applyBorder="1"/>
    <xf numFmtId="10" fontId="5" fillId="0" borderId="0" xfId="0" applyNumberFormat="1" applyFont="1"/>
    <xf numFmtId="10" fontId="12" fillId="0" borderId="0" xfId="0" applyNumberFormat="1" applyFont="1"/>
    <xf numFmtId="10" fontId="1" fillId="0" borderId="0" xfId="0" applyNumberFormat="1" applyFont="1" applyAlignment="1">
      <alignment horizontal="left"/>
    </xf>
    <xf numFmtId="10" fontId="3" fillId="0" borderId="1" xfId="0" applyNumberFormat="1" applyFont="1" applyBorder="1"/>
    <xf numFmtId="10" fontId="4" fillId="0" borderId="0" xfId="0" applyNumberFormat="1" applyFont="1"/>
    <xf numFmtId="10" fontId="15" fillId="0" borderId="1" xfId="0" applyNumberFormat="1" applyFont="1" applyBorder="1"/>
    <xf numFmtId="10" fontId="12" fillId="0" borderId="1" xfId="0" applyNumberFormat="1" applyFont="1" applyBorder="1"/>
    <xf numFmtId="10" fontId="2" fillId="0" borderId="3" xfId="0" applyNumberFormat="1" applyFont="1" applyBorder="1"/>
    <xf numFmtId="10" fontId="17" fillId="0" borderId="0" xfId="0" applyNumberFormat="1" applyFont="1"/>
    <xf numFmtId="10" fontId="7" fillId="0" borderId="0" xfId="0" applyNumberFormat="1" applyFont="1" applyAlignment="1">
      <alignment horizontal="center"/>
    </xf>
    <xf numFmtId="10" fontId="2" fillId="0" borderId="6" xfId="0" applyNumberFormat="1" applyFont="1" applyBorder="1"/>
    <xf numFmtId="10" fontId="2" fillId="0" borderId="0" xfId="0" applyNumberFormat="1" applyFont="1" applyBorder="1"/>
    <xf numFmtId="10" fontId="2" fillId="0" borderId="5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K54"/>
  <sheetViews>
    <sheetView topLeftCell="A28" zoomScaleNormal="100" workbookViewId="0">
      <selection activeCell="F41" sqref="F41:F42"/>
    </sheetView>
  </sheetViews>
  <sheetFormatPr defaultColWidth="9.140625" defaultRowHeight="11.25" x14ac:dyDescent="0.2"/>
  <cols>
    <col min="1" max="1" width="35.5703125" style="91" customWidth="1"/>
    <col min="2" max="11" width="12.5703125" style="10" customWidth="1"/>
    <col min="12" max="16384" width="9.140625" style="10"/>
  </cols>
  <sheetData>
    <row r="1" spans="1:11" ht="12.6" customHeight="1" x14ac:dyDescent="0.2">
      <c r="A1" s="121" t="s">
        <v>111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.6" customHeight="1" x14ac:dyDescent="0.2">
      <c r="A2" s="121" t="s">
        <v>552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ht="12.6" customHeight="1" x14ac:dyDescent="0.2">
      <c r="A3" s="96"/>
      <c r="B3" s="96"/>
      <c r="C3" s="96"/>
      <c r="D3" s="96"/>
      <c r="E3" s="96"/>
      <c r="F3" s="96"/>
      <c r="G3" s="96"/>
      <c r="H3" s="96"/>
      <c r="I3" s="96"/>
      <c r="J3" s="122" t="s">
        <v>551</v>
      </c>
      <c r="K3" s="122"/>
    </row>
    <row r="4" spans="1:11" x14ac:dyDescent="0.2">
      <c r="A4" s="84"/>
      <c r="B4" s="118" t="s">
        <v>405</v>
      </c>
      <c r="C4" s="118"/>
      <c r="D4" s="118"/>
      <c r="E4" s="118"/>
      <c r="F4" s="119"/>
      <c r="G4" s="120" t="s">
        <v>406</v>
      </c>
      <c r="H4" s="118"/>
      <c r="I4" s="118"/>
      <c r="J4" s="118"/>
      <c r="K4" s="118"/>
    </row>
    <row r="5" spans="1:11" s="85" customFormat="1" ht="36" customHeight="1" x14ac:dyDescent="0.2">
      <c r="A5" s="84" t="s">
        <v>7</v>
      </c>
      <c r="B5" s="28" t="s">
        <v>557</v>
      </c>
      <c r="C5" s="28" t="s">
        <v>558</v>
      </c>
      <c r="D5" s="28" t="s">
        <v>559</v>
      </c>
      <c r="E5" s="28" t="s">
        <v>560</v>
      </c>
      <c r="F5" s="28" t="s">
        <v>561</v>
      </c>
      <c r="G5" s="28" t="s">
        <v>557</v>
      </c>
      <c r="H5" s="28" t="s">
        <v>558</v>
      </c>
      <c r="I5" s="28" t="s">
        <v>559</v>
      </c>
      <c r="J5" s="28" t="s">
        <v>560</v>
      </c>
      <c r="K5" s="28" t="s">
        <v>561</v>
      </c>
    </row>
    <row r="6" spans="1:11" ht="11.45" customHeight="1" x14ac:dyDescent="0.2">
      <c r="A6" s="86" t="s">
        <v>184</v>
      </c>
      <c r="B6" s="9">
        <f>(Önkormányzat!D22)</f>
        <v>4264000</v>
      </c>
      <c r="C6" s="9">
        <f>(Önkormányzat!E22)</f>
        <v>8478819</v>
      </c>
      <c r="D6" s="9">
        <f>(Önkormányzat!F22)</f>
        <v>12742819</v>
      </c>
      <c r="E6" s="9">
        <f>(Önkormányzat!G22)</f>
        <v>20475256</v>
      </c>
      <c r="F6" s="93">
        <f>E6/D6</f>
        <v>1.6068074105109709</v>
      </c>
      <c r="G6" s="9"/>
      <c r="H6" s="9"/>
      <c r="I6" s="9"/>
      <c r="J6" s="9"/>
      <c r="K6" s="9"/>
    </row>
    <row r="7" spans="1:11" ht="11.45" customHeight="1" x14ac:dyDescent="0.2">
      <c r="A7" s="86" t="s">
        <v>414</v>
      </c>
      <c r="B7" s="9">
        <f>(Önkormányzat!D30)</f>
        <v>19651000</v>
      </c>
      <c r="C7" s="9">
        <f>(Önkormányzat!E30)</f>
        <v>0</v>
      </c>
      <c r="D7" s="9">
        <f>(Önkormányzat!F30)</f>
        <v>19651000</v>
      </c>
      <c r="E7" s="9">
        <f>(Önkormányzat!G30)</f>
        <v>19650380</v>
      </c>
      <c r="F7" s="93">
        <f t="shared" ref="F7:F49" si="0">E7/D7</f>
        <v>0.99996844944277641</v>
      </c>
      <c r="G7" s="9">
        <f>(Önkormányzat!D37)</f>
        <v>8043000</v>
      </c>
      <c r="H7" s="9">
        <f>(Önkormányzat!E37)</f>
        <v>0</v>
      </c>
      <c r="I7" s="9">
        <f>(Önkormányzat!F37)</f>
        <v>8043000</v>
      </c>
      <c r="J7" s="9">
        <f>(Önkormányzat!G37)</f>
        <v>8042734</v>
      </c>
      <c r="K7" s="93">
        <f>J7/I7</f>
        <v>0.99996692776327245</v>
      </c>
    </row>
    <row r="8" spans="1:11" ht="11.45" customHeight="1" x14ac:dyDescent="0.2">
      <c r="A8" s="86" t="s">
        <v>98</v>
      </c>
      <c r="B8" s="9">
        <f>SUM(Önkormányzat!D76+Önkormányzat!D84)</f>
        <v>19824000</v>
      </c>
      <c r="C8" s="9">
        <f>SUM(Önkormányzat!E76+Önkormányzat!E84)</f>
        <v>508046</v>
      </c>
      <c r="D8" s="9">
        <f>SUM(Önkormányzat!F76+Önkormányzat!F84)</f>
        <v>20332046</v>
      </c>
      <c r="E8" s="9">
        <f>SUM(Önkormányzat!G76+Önkormányzat!G84)</f>
        <v>19440291</v>
      </c>
      <c r="F8" s="93">
        <f t="shared" si="0"/>
        <v>0.95614041990658494</v>
      </c>
      <c r="G8" s="87">
        <f>Önkormányzat!D124</f>
        <v>2276000</v>
      </c>
      <c r="H8" s="87">
        <f>Önkormányzat!E124</f>
        <v>0</v>
      </c>
      <c r="I8" s="87">
        <f>Önkormányzat!F124</f>
        <v>2276000</v>
      </c>
      <c r="J8" s="87">
        <f>Önkormányzat!G124</f>
        <v>2276000</v>
      </c>
      <c r="K8" s="93">
        <f t="shared" ref="K8:K49" si="1">J8/I8</f>
        <v>1</v>
      </c>
    </row>
    <row r="9" spans="1:11" ht="11.45" customHeight="1" x14ac:dyDescent="0.2">
      <c r="A9" s="86" t="s">
        <v>454</v>
      </c>
      <c r="B9" s="9">
        <f>(Önkormányzat!D117)</f>
        <v>1886000</v>
      </c>
      <c r="C9" s="9">
        <f>(Önkormányzat!E117)</f>
        <v>0</v>
      </c>
      <c r="D9" s="9">
        <f>(Önkormányzat!F117)</f>
        <v>1886000</v>
      </c>
      <c r="E9" s="9">
        <f>(Önkormányzat!G117)</f>
        <v>1239999</v>
      </c>
      <c r="F9" s="93">
        <f t="shared" si="0"/>
        <v>0.65747560975609753</v>
      </c>
      <c r="G9" s="9"/>
      <c r="H9" s="9"/>
      <c r="I9" s="9"/>
      <c r="J9" s="9"/>
      <c r="K9" s="93"/>
    </row>
    <row r="10" spans="1:11" ht="14.25" customHeight="1" x14ac:dyDescent="0.2">
      <c r="A10" s="86" t="s">
        <v>99</v>
      </c>
      <c r="B10" s="9">
        <f>(Önkormányzat!D136)</f>
        <v>25638000</v>
      </c>
      <c r="C10" s="9">
        <f>(Önkormányzat!E136)</f>
        <v>431940</v>
      </c>
      <c r="D10" s="9">
        <f>(Önkormányzat!F136)</f>
        <v>26069940</v>
      </c>
      <c r="E10" s="9">
        <f>(Önkormányzat!G136)</f>
        <v>26069722</v>
      </c>
      <c r="F10" s="93">
        <f t="shared" si="0"/>
        <v>0.99999163787872158</v>
      </c>
      <c r="G10" s="9"/>
      <c r="H10" s="9"/>
      <c r="I10" s="9"/>
      <c r="J10" s="9"/>
      <c r="K10" s="93"/>
    </row>
    <row r="11" spans="1:11" ht="13.5" customHeight="1" x14ac:dyDescent="0.2">
      <c r="A11" s="86" t="s">
        <v>201</v>
      </c>
      <c r="B11" s="9">
        <f>(Önkormányzat!D147)</f>
        <v>318000</v>
      </c>
      <c r="C11" s="9">
        <f>(Önkormányzat!E147)</f>
        <v>0</v>
      </c>
      <c r="D11" s="9">
        <f>(Önkormányzat!F147)</f>
        <v>318000</v>
      </c>
      <c r="E11" s="9">
        <f>(Önkormányzat!G147)</f>
        <v>31629</v>
      </c>
      <c r="F11" s="93">
        <f t="shared" si="0"/>
        <v>9.9462264150943391E-2</v>
      </c>
      <c r="G11" s="9"/>
      <c r="H11" s="9"/>
      <c r="I11" s="9"/>
      <c r="J11" s="9"/>
      <c r="K11" s="93"/>
    </row>
    <row r="12" spans="1:11" ht="13.5" customHeight="1" x14ac:dyDescent="0.2">
      <c r="A12" s="86" t="s">
        <v>470</v>
      </c>
      <c r="B12" s="9">
        <f>Önkormányzat!D92</f>
        <v>0</v>
      </c>
      <c r="C12" s="9">
        <f>Önkormányzat!E92</f>
        <v>0</v>
      </c>
      <c r="D12" s="9">
        <f>Önkormányzat!F92</f>
        <v>0</v>
      </c>
      <c r="E12" s="9">
        <f>Önkormányzat!G92</f>
        <v>0</v>
      </c>
      <c r="F12" s="93"/>
      <c r="G12" s="87">
        <f>Önkormányzat!D100</f>
        <v>0</v>
      </c>
      <c r="H12" s="87">
        <f>Önkormányzat!E100</f>
        <v>0</v>
      </c>
      <c r="I12" s="87">
        <f>Önkormányzat!F100</f>
        <v>0</v>
      </c>
      <c r="J12" s="87">
        <f>Önkormányzat!G100</f>
        <v>0</v>
      </c>
      <c r="K12" s="93"/>
    </row>
    <row r="13" spans="1:11" ht="19.5" customHeight="1" x14ac:dyDescent="0.2">
      <c r="A13" s="79" t="s">
        <v>392</v>
      </c>
      <c r="B13" s="9">
        <f>(Önkormányzat!D165)</f>
        <v>6566000</v>
      </c>
      <c r="C13" s="9">
        <f>(Önkormányzat!E165)</f>
        <v>0</v>
      </c>
      <c r="D13" s="9">
        <f>(Önkormányzat!F165)</f>
        <v>6566000</v>
      </c>
      <c r="E13" s="9">
        <f>(Önkormányzat!G165)</f>
        <v>0</v>
      </c>
      <c r="F13" s="93">
        <f t="shared" si="0"/>
        <v>0</v>
      </c>
      <c r="G13" s="9">
        <f>(Önkormányzat!D154)</f>
        <v>7064000</v>
      </c>
      <c r="H13" s="9">
        <f>(Önkormányzat!E154)</f>
        <v>0</v>
      </c>
      <c r="I13" s="9">
        <f>(Önkormányzat!F154)</f>
        <v>7064000</v>
      </c>
      <c r="J13" s="9">
        <f>(Önkormányzat!G154)</f>
        <v>0</v>
      </c>
      <c r="K13" s="93">
        <f t="shared" si="1"/>
        <v>0</v>
      </c>
    </row>
    <row r="14" spans="1:11" ht="19.5" customHeight="1" x14ac:dyDescent="0.2">
      <c r="A14" s="79" t="s">
        <v>603</v>
      </c>
      <c r="B14" s="9">
        <f>Önkormányzat!D182</f>
        <v>0</v>
      </c>
      <c r="C14" s="9">
        <f>Önkormányzat!E182</f>
        <v>29324733</v>
      </c>
      <c r="D14" s="9">
        <f>Önkormányzat!F182</f>
        <v>29324733</v>
      </c>
      <c r="E14" s="9">
        <f>Önkormányzat!G182</f>
        <v>29350133</v>
      </c>
      <c r="F14" s="93">
        <f t="shared" si="0"/>
        <v>1.0008661630440079</v>
      </c>
      <c r="G14" s="9">
        <f>Önkormányzat!D172</f>
        <v>0</v>
      </c>
      <c r="H14" s="9">
        <f>Önkormányzat!E172</f>
        <v>29324733</v>
      </c>
      <c r="I14" s="9">
        <f>Önkormányzat!F172</f>
        <v>29324733</v>
      </c>
      <c r="J14" s="9">
        <f>Önkormányzat!G172</f>
        <v>29324733</v>
      </c>
      <c r="K14" s="93">
        <f t="shared" si="1"/>
        <v>1</v>
      </c>
    </row>
    <row r="15" spans="1:11" ht="19.5" customHeight="1" x14ac:dyDescent="0.2">
      <c r="A15" s="79" t="s">
        <v>593</v>
      </c>
      <c r="B15" s="9">
        <f>Önkormányzat!D189</f>
        <v>0</v>
      </c>
      <c r="C15" s="9">
        <f>Önkormányzat!E189</f>
        <v>0</v>
      </c>
      <c r="D15" s="9">
        <f>Önkormányzat!F189</f>
        <v>0</v>
      </c>
      <c r="E15" s="9">
        <f>Önkormányzat!G189</f>
        <v>23000</v>
      </c>
      <c r="F15" s="93">
        <v>0</v>
      </c>
      <c r="G15" s="9"/>
      <c r="H15" s="9"/>
      <c r="I15" s="9"/>
      <c r="J15" s="9"/>
      <c r="K15" s="93"/>
    </row>
    <row r="16" spans="1:11" ht="19.5" customHeight="1" x14ac:dyDescent="0.2">
      <c r="A16" s="79" t="s">
        <v>594</v>
      </c>
      <c r="B16" s="9">
        <f>Önkormányzat!D205</f>
        <v>0</v>
      </c>
      <c r="C16" s="9">
        <f>Önkormányzat!E205</f>
        <v>846958</v>
      </c>
      <c r="D16" s="9">
        <f>Önkormányzat!F205</f>
        <v>846958</v>
      </c>
      <c r="E16" s="9">
        <f>Önkormányzat!G205</f>
        <v>741086</v>
      </c>
      <c r="F16" s="93">
        <f t="shared" si="0"/>
        <v>0.87499734343379487</v>
      </c>
      <c r="G16" s="9">
        <f>Önkormányzat!D196</f>
        <v>0</v>
      </c>
      <c r="H16" s="9">
        <f>Önkormányzat!E196</f>
        <v>846958</v>
      </c>
      <c r="I16" s="9">
        <f>Önkormányzat!F196</f>
        <v>846958</v>
      </c>
      <c r="J16" s="9">
        <f>Önkormányzat!G196</f>
        <v>846958</v>
      </c>
      <c r="K16" s="93">
        <f t="shared" si="1"/>
        <v>1</v>
      </c>
    </row>
    <row r="17" spans="1:11" ht="11.45" customHeight="1" x14ac:dyDescent="0.2">
      <c r="A17" s="86" t="s">
        <v>288</v>
      </c>
      <c r="B17" s="9">
        <f>(Önkormányzat!D460)</f>
        <v>127000</v>
      </c>
      <c r="C17" s="9">
        <f>(Önkormányzat!E460)</f>
        <v>0</v>
      </c>
      <c r="D17" s="9">
        <f>(Önkormányzat!F460)</f>
        <v>127000</v>
      </c>
      <c r="E17" s="9">
        <f>(Önkormányzat!G460)</f>
        <v>0</v>
      </c>
      <c r="F17" s="93">
        <f t="shared" si="0"/>
        <v>0</v>
      </c>
      <c r="G17" s="9"/>
      <c r="H17" s="9"/>
      <c r="I17" s="9"/>
      <c r="J17" s="9"/>
      <c r="K17" s="93"/>
    </row>
    <row r="18" spans="1:11" ht="11.45" customHeight="1" x14ac:dyDescent="0.2">
      <c r="A18" s="86" t="s">
        <v>8</v>
      </c>
      <c r="B18" s="9">
        <f>(Önkormányzat!D470)</f>
        <v>5842000</v>
      </c>
      <c r="C18" s="9">
        <f>(Önkormányzat!E470)</f>
        <v>0</v>
      </c>
      <c r="D18" s="9">
        <f>(Önkormányzat!F470)</f>
        <v>5842000</v>
      </c>
      <c r="E18" s="9">
        <f>(Önkormányzat!G470)</f>
        <v>6231463</v>
      </c>
      <c r="F18" s="93">
        <f t="shared" si="0"/>
        <v>1.0666660390277303</v>
      </c>
      <c r="G18" s="9"/>
      <c r="H18" s="9"/>
      <c r="I18" s="9"/>
      <c r="J18" s="9"/>
      <c r="K18" s="93"/>
    </row>
    <row r="19" spans="1:11" ht="11.45" customHeight="1" x14ac:dyDescent="0.2">
      <c r="A19" s="86" t="s">
        <v>343</v>
      </c>
      <c r="B19" s="9"/>
      <c r="C19" s="9"/>
      <c r="D19" s="9"/>
      <c r="E19" s="9"/>
      <c r="F19" s="93"/>
      <c r="G19" s="9">
        <f>(Önkormányzat!D484)</f>
        <v>111400000</v>
      </c>
      <c r="H19" s="9">
        <f>(Önkormányzat!E484)</f>
        <v>41251000</v>
      </c>
      <c r="I19" s="9">
        <f>(Önkormányzat!F484)</f>
        <v>152651000</v>
      </c>
      <c r="J19" s="9">
        <f>(Önkormányzat!G484)</f>
        <v>139099013</v>
      </c>
      <c r="K19" s="93">
        <f t="shared" si="1"/>
        <v>0.91122241583743313</v>
      </c>
    </row>
    <row r="20" spans="1:11" ht="14.25" customHeight="1" x14ac:dyDescent="0.2">
      <c r="A20" s="86" t="s">
        <v>0</v>
      </c>
      <c r="B20" s="9">
        <f>(Önkormányzat!D320)</f>
        <v>123714000</v>
      </c>
      <c r="C20" s="9">
        <f>(Önkormányzat!E320)</f>
        <v>14252100</v>
      </c>
      <c r="D20" s="9">
        <f>(Önkormányzat!F320)</f>
        <v>137966100</v>
      </c>
      <c r="E20" s="9">
        <f>(Önkormányzat!G320)</f>
        <v>131394813</v>
      </c>
      <c r="F20" s="93">
        <f t="shared" si="0"/>
        <v>0.95237027791609674</v>
      </c>
      <c r="G20" s="9">
        <f>(Önkormányzat!D226)</f>
        <v>218350099</v>
      </c>
      <c r="H20" s="9">
        <f>(Önkormányzat!E226)</f>
        <v>1168400</v>
      </c>
      <c r="I20" s="9">
        <f>(Önkormányzat!F226)</f>
        <v>219518499</v>
      </c>
      <c r="J20" s="9">
        <f>(Önkormányzat!G226)</f>
        <v>222330580</v>
      </c>
      <c r="K20" s="93">
        <f t="shared" si="1"/>
        <v>1.0128102233424983</v>
      </c>
    </row>
    <row r="21" spans="1:11" ht="13.5" customHeight="1" x14ac:dyDescent="0.2">
      <c r="A21" s="86" t="s">
        <v>444</v>
      </c>
      <c r="B21" s="9">
        <f>(Önkormányzat!D333)</f>
        <v>27912000</v>
      </c>
      <c r="C21" s="9">
        <f>(Önkormányzat!E333)</f>
        <v>5554</v>
      </c>
      <c r="D21" s="9">
        <f>(Önkormányzat!F333)</f>
        <v>27917554</v>
      </c>
      <c r="E21" s="9">
        <f>(Önkormányzat!G333)</f>
        <v>28182385</v>
      </c>
      <c r="F21" s="93">
        <f t="shared" si="0"/>
        <v>1.0094861820630847</v>
      </c>
      <c r="G21" s="87"/>
      <c r="H21" s="87"/>
      <c r="I21" s="87"/>
      <c r="J21" s="87"/>
      <c r="K21" s="93"/>
    </row>
    <row r="22" spans="1:11" ht="13.5" customHeight="1" x14ac:dyDescent="0.2">
      <c r="A22" s="86" t="s">
        <v>481</v>
      </c>
      <c r="B22" s="9">
        <f>Önkormányzat!D347</f>
        <v>33807000</v>
      </c>
      <c r="C22" s="9">
        <f>Önkormányzat!E347</f>
        <v>0</v>
      </c>
      <c r="D22" s="9">
        <f>Önkormányzat!F347</f>
        <v>33807000</v>
      </c>
      <c r="E22" s="9">
        <f>Önkormányzat!G347</f>
        <v>33941443</v>
      </c>
      <c r="F22" s="93">
        <f t="shared" si="0"/>
        <v>1.0039767799568138</v>
      </c>
      <c r="G22" s="88"/>
      <c r="H22" s="88"/>
      <c r="I22" s="88"/>
      <c r="J22" s="88"/>
      <c r="K22" s="93"/>
    </row>
    <row r="23" spans="1:11" ht="13.5" customHeight="1" x14ac:dyDescent="0.2">
      <c r="A23" s="86" t="s">
        <v>487</v>
      </c>
      <c r="B23" s="9">
        <f>Önkormányzat!D360</f>
        <v>4970000</v>
      </c>
      <c r="C23" s="9">
        <f>Önkormányzat!E360</f>
        <v>0</v>
      </c>
      <c r="D23" s="9">
        <f>Önkormányzat!F360</f>
        <v>4970000</v>
      </c>
      <c r="E23" s="9">
        <f>Önkormányzat!G360</f>
        <v>5099998</v>
      </c>
      <c r="F23" s="93">
        <f t="shared" si="0"/>
        <v>1.0261565392354124</v>
      </c>
      <c r="G23" s="88"/>
      <c r="H23" s="88"/>
      <c r="I23" s="88"/>
      <c r="J23" s="88"/>
      <c r="K23" s="93"/>
    </row>
    <row r="24" spans="1:11" ht="19.5" x14ac:dyDescent="0.2">
      <c r="A24" s="86" t="s">
        <v>522</v>
      </c>
      <c r="B24" s="9">
        <f>Önkormányzat!D374</f>
        <v>3135000</v>
      </c>
      <c r="C24" s="9">
        <f>Önkormányzat!E374</f>
        <v>50000</v>
      </c>
      <c r="D24" s="9">
        <f>Önkormányzat!F374</f>
        <v>3185000</v>
      </c>
      <c r="E24" s="9">
        <f>Önkormányzat!G374</f>
        <v>3366749</v>
      </c>
      <c r="F24" s="93">
        <f t="shared" si="0"/>
        <v>1.0570640502354789</v>
      </c>
      <c r="G24" s="88"/>
      <c r="H24" s="88"/>
      <c r="I24" s="88"/>
      <c r="J24" s="88"/>
      <c r="K24" s="93"/>
    </row>
    <row r="25" spans="1:11" ht="13.5" customHeight="1" x14ac:dyDescent="0.2">
      <c r="A25" s="86" t="s">
        <v>521</v>
      </c>
      <c r="B25" s="9">
        <f>Önkormányzat!D386</f>
        <v>1253000</v>
      </c>
      <c r="C25" s="9">
        <f>Önkormányzat!E386</f>
        <v>0</v>
      </c>
      <c r="D25" s="9">
        <f>Önkormányzat!F386</f>
        <v>1253000</v>
      </c>
      <c r="E25" s="9">
        <f>Önkormányzat!G386</f>
        <v>381092</v>
      </c>
      <c r="F25" s="93">
        <f t="shared" si="0"/>
        <v>0.30414365522745412</v>
      </c>
      <c r="G25" s="88"/>
      <c r="H25" s="88"/>
      <c r="I25" s="88"/>
      <c r="J25" s="88"/>
      <c r="K25" s="93"/>
    </row>
    <row r="26" spans="1:11" ht="13.5" customHeight="1" x14ac:dyDescent="0.2">
      <c r="A26" s="86" t="s">
        <v>488</v>
      </c>
      <c r="B26" s="9">
        <f>Önkormányzat!D415</f>
        <v>70270000</v>
      </c>
      <c r="C26" s="9">
        <f>Önkormányzat!E415</f>
        <v>0</v>
      </c>
      <c r="D26" s="9">
        <f>Önkormányzat!F415</f>
        <v>70270000</v>
      </c>
      <c r="E26" s="9">
        <f>Önkormányzat!G415</f>
        <v>2901650</v>
      </c>
      <c r="F26" s="93">
        <f t="shared" si="0"/>
        <v>4.129287035719368E-2</v>
      </c>
      <c r="G26" s="87">
        <f>Önkormányzat!D393</f>
        <v>66770000</v>
      </c>
      <c r="H26" s="87">
        <f>Önkormányzat!E393</f>
        <v>0</v>
      </c>
      <c r="I26" s="87">
        <f>Önkormányzat!F393</f>
        <v>66770000</v>
      </c>
      <c r="J26" s="87">
        <f>Önkormányzat!G393</f>
        <v>0</v>
      </c>
      <c r="K26" s="93">
        <f t="shared" si="1"/>
        <v>0</v>
      </c>
    </row>
    <row r="27" spans="1:11" ht="19.5" x14ac:dyDescent="0.2">
      <c r="A27" s="86" t="s">
        <v>602</v>
      </c>
      <c r="B27" s="9">
        <f>Önkormányzat!D435</f>
        <v>0</v>
      </c>
      <c r="C27" s="9">
        <f>Önkormányzat!E435</f>
        <v>24943848</v>
      </c>
      <c r="D27" s="9">
        <f>Önkormányzat!F435</f>
        <v>24943848</v>
      </c>
      <c r="E27" s="9">
        <f>Önkormányzat!G435</f>
        <v>0</v>
      </c>
      <c r="F27" s="93">
        <f t="shared" si="0"/>
        <v>0</v>
      </c>
      <c r="G27" s="88">
        <f>Önkormányzat!D422</f>
        <v>0</v>
      </c>
      <c r="H27" s="88">
        <f>Önkormányzat!E422</f>
        <v>24943848</v>
      </c>
      <c r="I27" s="88">
        <f>Önkormányzat!F422</f>
        <v>24943848</v>
      </c>
      <c r="J27" s="88">
        <f>Önkormányzat!G422</f>
        <v>24943848</v>
      </c>
      <c r="K27" s="93">
        <f t="shared" si="1"/>
        <v>1</v>
      </c>
    </row>
    <row r="28" spans="1:11" x14ac:dyDescent="0.2">
      <c r="A28" s="86" t="s">
        <v>609</v>
      </c>
      <c r="B28" s="9">
        <f>Önkormányzat!D452</f>
        <v>0</v>
      </c>
      <c r="C28" s="9">
        <f>Önkormányzat!E452</f>
        <v>8503463</v>
      </c>
      <c r="D28" s="9">
        <f>Önkormányzat!F452</f>
        <v>8503463</v>
      </c>
      <c r="E28" s="9">
        <f>Önkormányzat!G452</f>
        <v>8707279</v>
      </c>
      <c r="F28" s="93">
        <f t="shared" si="0"/>
        <v>1.0239685878565004</v>
      </c>
      <c r="G28" s="88">
        <f>Önkormányzat!D442</f>
        <v>0</v>
      </c>
      <c r="H28" s="88">
        <f>Önkormányzat!E442</f>
        <v>4161785</v>
      </c>
      <c r="I28" s="88">
        <f>Önkormányzat!F442</f>
        <v>4161785</v>
      </c>
      <c r="J28" s="88">
        <f>Önkormányzat!G442</f>
        <v>0</v>
      </c>
      <c r="K28" s="93">
        <f t="shared" si="1"/>
        <v>0</v>
      </c>
    </row>
    <row r="29" spans="1:11" ht="13.5" customHeight="1" x14ac:dyDescent="0.2">
      <c r="A29" s="86" t="s">
        <v>482</v>
      </c>
      <c r="B29" s="9">
        <f>Önkormányzat!D525</f>
        <v>24999000</v>
      </c>
      <c r="C29" s="9">
        <f>Önkormányzat!E525</f>
        <v>0</v>
      </c>
      <c r="D29" s="9">
        <f>Önkormányzat!F525</f>
        <v>24999000</v>
      </c>
      <c r="E29" s="9">
        <f>Önkormányzat!G525</f>
        <v>25269047</v>
      </c>
      <c r="F29" s="93">
        <f t="shared" si="0"/>
        <v>1.0108023120924836</v>
      </c>
      <c r="G29" s="88"/>
      <c r="H29" s="88"/>
      <c r="I29" s="88"/>
      <c r="J29" s="88"/>
      <c r="K29" s="93"/>
    </row>
    <row r="30" spans="1:11" ht="11.45" customHeight="1" x14ac:dyDescent="0.2">
      <c r="A30" s="86" t="s">
        <v>1</v>
      </c>
      <c r="B30" s="9">
        <f>(Önkormányzat!D493)</f>
        <v>6727000</v>
      </c>
      <c r="C30" s="9">
        <f>(Önkormányzat!E493)</f>
        <v>35000</v>
      </c>
      <c r="D30" s="9">
        <f>(Önkormányzat!F493)</f>
        <v>6762000</v>
      </c>
      <c r="E30" s="9">
        <f>(Önkormányzat!G493)</f>
        <v>6352443</v>
      </c>
      <c r="F30" s="93">
        <f t="shared" si="0"/>
        <v>0.93943256433007982</v>
      </c>
      <c r="G30" s="9">
        <f>(Önkormányzat!D516)</f>
        <v>41919798</v>
      </c>
      <c r="H30" s="9">
        <f>(Önkormányzat!E516)</f>
        <v>26578516</v>
      </c>
      <c r="I30" s="9">
        <f>(Önkormányzat!F516)</f>
        <v>68498314</v>
      </c>
      <c r="J30" s="9">
        <f>(Önkormányzat!G516)</f>
        <v>68498314</v>
      </c>
      <c r="K30" s="93">
        <f t="shared" si="1"/>
        <v>1</v>
      </c>
    </row>
    <row r="31" spans="1:11" ht="11.45" customHeight="1" x14ac:dyDescent="0.2">
      <c r="A31" s="86" t="s">
        <v>364</v>
      </c>
      <c r="B31" s="9"/>
      <c r="C31" s="9"/>
      <c r="D31" s="9"/>
      <c r="E31" s="9"/>
      <c r="F31" s="93"/>
      <c r="G31" s="9">
        <f>(Önkormányzat!D533)</f>
        <v>5277103</v>
      </c>
      <c r="H31" s="9">
        <f>(Önkormányzat!E533)</f>
        <v>-5277103</v>
      </c>
      <c r="I31" s="9">
        <f>(Önkormányzat!F533)</f>
        <v>0</v>
      </c>
      <c r="J31" s="9">
        <f>(Önkormányzat!G533)</f>
        <v>0</v>
      </c>
      <c r="K31" s="93">
        <v>0</v>
      </c>
    </row>
    <row r="32" spans="1:11" ht="11.45" customHeight="1" x14ac:dyDescent="0.2">
      <c r="A32" s="86" t="s">
        <v>353</v>
      </c>
      <c r="B32" s="9">
        <f>(Önkormányzat!D541)</f>
        <v>39000</v>
      </c>
      <c r="C32" s="9">
        <f>(Önkormányzat!E541)</f>
        <v>37050</v>
      </c>
      <c r="D32" s="9">
        <f>(Önkormányzat!F541)</f>
        <v>76050</v>
      </c>
      <c r="E32" s="9">
        <f>(Önkormányzat!G541)</f>
        <v>139300</v>
      </c>
      <c r="F32" s="93">
        <f t="shared" si="0"/>
        <v>1.8316896778435241</v>
      </c>
      <c r="G32" s="9"/>
      <c r="H32" s="9"/>
      <c r="I32" s="9"/>
      <c r="J32" s="9"/>
      <c r="K32" s="93"/>
    </row>
    <row r="33" spans="1:11" ht="11.45" customHeight="1" x14ac:dyDescent="0.2">
      <c r="A33" s="86" t="s">
        <v>176</v>
      </c>
      <c r="B33" s="9">
        <f>(Önkormányzat!D550)</f>
        <v>23681000</v>
      </c>
      <c r="C33" s="9">
        <f>(Önkormányzat!E550)</f>
        <v>30865240</v>
      </c>
      <c r="D33" s="9">
        <f>(Önkormányzat!F550)</f>
        <v>54546240</v>
      </c>
      <c r="E33" s="9">
        <f>(Önkormányzat!G550)</f>
        <v>0</v>
      </c>
      <c r="F33" s="93">
        <f t="shared" si="0"/>
        <v>0</v>
      </c>
      <c r="G33" s="9"/>
      <c r="H33" s="9"/>
      <c r="I33" s="9"/>
      <c r="J33" s="9"/>
      <c r="K33" s="93"/>
    </row>
    <row r="34" spans="1:11" ht="11.45" customHeight="1" x14ac:dyDescent="0.2">
      <c r="A34" s="86" t="s">
        <v>177</v>
      </c>
      <c r="B34" s="9">
        <f>(Önkormányzat!D562)</f>
        <v>623000</v>
      </c>
      <c r="C34" s="9">
        <f>(Önkormányzat!E562)</f>
        <v>0</v>
      </c>
      <c r="D34" s="9">
        <f>(Önkormányzat!F562)</f>
        <v>623000</v>
      </c>
      <c r="E34" s="9">
        <f>(Önkormányzat!G562)</f>
        <v>340718</v>
      </c>
      <c r="F34" s="93">
        <f t="shared" si="0"/>
        <v>0.54689887640449442</v>
      </c>
      <c r="G34" s="9"/>
      <c r="H34" s="9"/>
      <c r="I34" s="9"/>
      <c r="J34" s="9"/>
      <c r="K34" s="93"/>
    </row>
    <row r="35" spans="1:11" ht="11.45" customHeight="1" x14ac:dyDescent="0.2">
      <c r="A35" s="86" t="s">
        <v>2</v>
      </c>
      <c r="B35" s="9">
        <f>(Önkormányzat!D581+Önkormányzat!D589)</f>
        <v>10791000</v>
      </c>
      <c r="C35" s="9">
        <f>(Önkormányzat!E581+Önkormányzat!E589)</f>
        <v>1349000</v>
      </c>
      <c r="D35" s="9">
        <f>(Önkormányzat!F581+Önkormányzat!F589)</f>
        <v>12140000</v>
      </c>
      <c r="E35" s="9">
        <f>(Önkormányzat!G581+Önkormányzat!G589)</f>
        <v>11004436</v>
      </c>
      <c r="F35" s="93">
        <f t="shared" si="0"/>
        <v>0.90646095551894568</v>
      </c>
      <c r="G35" s="87"/>
      <c r="H35" s="87"/>
      <c r="I35" s="87"/>
      <c r="J35" s="87"/>
      <c r="K35" s="93"/>
    </row>
    <row r="36" spans="1:11" ht="11.45" customHeight="1" x14ac:dyDescent="0.2">
      <c r="A36" s="86" t="s">
        <v>178</v>
      </c>
      <c r="B36" s="9">
        <f>(Önkormányzat!D617)</f>
        <v>343000</v>
      </c>
      <c r="C36" s="9">
        <f>(Önkormányzat!E617)</f>
        <v>0</v>
      </c>
      <c r="D36" s="9">
        <f>(Önkormányzat!F617)</f>
        <v>343000</v>
      </c>
      <c r="E36" s="9">
        <f>(Önkormányzat!G617)</f>
        <v>303851</v>
      </c>
      <c r="F36" s="93">
        <f t="shared" si="0"/>
        <v>0.88586297376093293</v>
      </c>
      <c r="G36" s="9"/>
      <c r="H36" s="9"/>
      <c r="I36" s="9"/>
      <c r="J36" s="9"/>
      <c r="K36" s="93"/>
    </row>
    <row r="37" spans="1:11" ht="11.45" customHeight="1" x14ac:dyDescent="0.2">
      <c r="A37" s="86" t="s">
        <v>179</v>
      </c>
      <c r="B37" s="9">
        <f>(Önkormányzat!D659)</f>
        <v>10185000</v>
      </c>
      <c r="C37" s="9">
        <f>(Önkormányzat!E659)</f>
        <v>130000</v>
      </c>
      <c r="D37" s="9">
        <f>(Önkormányzat!F659)</f>
        <v>10315000</v>
      </c>
      <c r="E37" s="9">
        <f>(Önkormányzat!G659)</f>
        <v>9440898</v>
      </c>
      <c r="F37" s="93">
        <f t="shared" si="0"/>
        <v>0.91525913717886576</v>
      </c>
      <c r="G37" s="9">
        <f>(Önkormányzat!D665)</f>
        <v>9238000</v>
      </c>
      <c r="H37" s="9">
        <f>(Önkormányzat!E665)</f>
        <v>0</v>
      </c>
      <c r="I37" s="9">
        <f>(Önkormányzat!F665)</f>
        <v>9238000</v>
      </c>
      <c r="J37" s="9">
        <f>(Önkormányzat!G665)</f>
        <v>9199300</v>
      </c>
      <c r="K37" s="93">
        <f t="shared" si="1"/>
        <v>0.99581078155444902</v>
      </c>
    </row>
    <row r="38" spans="1:11" ht="11.45" customHeight="1" x14ac:dyDescent="0.2">
      <c r="A38" s="86" t="s">
        <v>3</v>
      </c>
      <c r="B38" s="9">
        <f>(Önkormányzat!D673)</f>
        <v>50000</v>
      </c>
      <c r="C38" s="9">
        <f>(Önkormányzat!E673)</f>
        <v>0</v>
      </c>
      <c r="D38" s="9">
        <f>(Önkormányzat!F673)</f>
        <v>50000</v>
      </c>
      <c r="E38" s="9">
        <f>(Önkormányzat!G673)</f>
        <v>30120</v>
      </c>
      <c r="F38" s="93">
        <f t="shared" si="0"/>
        <v>0.60240000000000005</v>
      </c>
      <c r="G38" s="9"/>
      <c r="H38" s="9"/>
      <c r="I38" s="9"/>
      <c r="J38" s="9"/>
      <c r="K38" s="93"/>
    </row>
    <row r="39" spans="1:11" ht="12.75" customHeight="1" x14ac:dyDescent="0.2">
      <c r="A39" s="86" t="s">
        <v>4</v>
      </c>
      <c r="B39" s="9">
        <f>(Önkormányzat!D704)</f>
        <v>6560000</v>
      </c>
      <c r="C39" s="9">
        <f>(Önkormányzat!E704)</f>
        <v>2111375</v>
      </c>
      <c r="D39" s="9">
        <f>(Önkormányzat!F704)</f>
        <v>8671375</v>
      </c>
      <c r="E39" s="9">
        <f>(Önkormányzat!G704)</f>
        <v>8128465</v>
      </c>
      <c r="F39" s="93">
        <f t="shared" si="0"/>
        <v>0.93739055224805756</v>
      </c>
      <c r="G39" s="9"/>
      <c r="H39" s="9"/>
      <c r="I39" s="9"/>
      <c r="J39" s="9"/>
      <c r="K39" s="93"/>
    </row>
    <row r="40" spans="1:11" ht="13.5" customHeight="1" x14ac:dyDescent="0.2">
      <c r="A40" s="86" t="s">
        <v>5</v>
      </c>
      <c r="B40" s="9">
        <f>(Önkormányzat!D731)</f>
        <v>2680000</v>
      </c>
      <c r="C40" s="9">
        <f>(Önkormányzat!E731)</f>
        <v>50000</v>
      </c>
      <c r="D40" s="9">
        <f>(Önkormányzat!F731)</f>
        <v>2730000</v>
      </c>
      <c r="E40" s="9">
        <f>(Önkormányzat!G731)</f>
        <v>2940897</v>
      </c>
      <c r="F40" s="93">
        <f t="shared" si="0"/>
        <v>1.0772516483516483</v>
      </c>
      <c r="G40" s="9"/>
      <c r="H40" s="9"/>
      <c r="I40" s="9"/>
      <c r="J40" s="9"/>
      <c r="K40" s="93"/>
    </row>
    <row r="41" spans="1:11" ht="19.5" x14ac:dyDescent="0.2">
      <c r="A41" s="86" t="s">
        <v>595</v>
      </c>
      <c r="B41" s="9">
        <f>Önkormányzat!D741</f>
        <v>1566000</v>
      </c>
      <c r="C41" s="9">
        <f>Önkormányzat!E741</f>
        <v>0</v>
      </c>
      <c r="D41" s="9">
        <f>Önkormányzat!F741</f>
        <v>1566000</v>
      </c>
      <c r="E41" s="9">
        <f>Önkormányzat!G741</f>
        <v>1528187</v>
      </c>
      <c r="F41" s="93">
        <f t="shared" si="0"/>
        <v>0.97585376756066411</v>
      </c>
      <c r="G41" s="9">
        <f>Önkormányzat!D748</f>
        <v>1219000</v>
      </c>
      <c r="H41" s="9">
        <f>Önkormányzat!E748</f>
        <v>0</v>
      </c>
      <c r="I41" s="9">
        <f>Önkormányzat!F748</f>
        <v>1219000</v>
      </c>
      <c r="J41" s="9">
        <f>Önkormányzat!G748</f>
        <v>1218350</v>
      </c>
      <c r="K41" s="93">
        <f t="shared" si="1"/>
        <v>0.99946677604593925</v>
      </c>
    </row>
    <row r="42" spans="1:11" x14ac:dyDescent="0.2">
      <c r="A42" s="86" t="s">
        <v>628</v>
      </c>
      <c r="B42" s="9">
        <f>Önkormányzat!D763</f>
        <v>0</v>
      </c>
      <c r="C42" s="9">
        <f>Önkormányzat!E763</f>
        <v>249011</v>
      </c>
      <c r="D42" s="9">
        <f>Önkormányzat!F763</f>
        <v>249011</v>
      </c>
      <c r="E42" s="9">
        <f>Önkormányzat!G763</f>
        <v>249010</v>
      </c>
      <c r="F42" s="93">
        <f t="shared" si="0"/>
        <v>0.9999959841131516</v>
      </c>
      <c r="G42" s="9">
        <f>Önkormányzat!D755</f>
        <v>0</v>
      </c>
      <c r="H42" s="9">
        <f>Önkormányzat!E755</f>
        <v>200000</v>
      </c>
      <c r="I42" s="9">
        <f>Önkormányzat!F755</f>
        <v>200000</v>
      </c>
      <c r="J42" s="9">
        <f>Önkormányzat!G755</f>
        <v>200000</v>
      </c>
      <c r="K42" s="93">
        <f t="shared" si="1"/>
        <v>1</v>
      </c>
    </row>
    <row r="43" spans="1:11" ht="11.45" customHeight="1" x14ac:dyDescent="0.2">
      <c r="A43" s="86" t="s">
        <v>180</v>
      </c>
      <c r="B43" s="9">
        <f>(Önkormányzat!D795)</f>
        <v>16022000</v>
      </c>
      <c r="C43" s="9">
        <f>(Önkormányzat!E795)</f>
        <v>0</v>
      </c>
      <c r="D43" s="9">
        <f>(Önkormányzat!F795)</f>
        <v>16022000</v>
      </c>
      <c r="E43" s="9">
        <f>(Önkormányzat!G795)</f>
        <v>9052716</v>
      </c>
      <c r="F43" s="93">
        <f t="shared" si="0"/>
        <v>0.56501785045562347</v>
      </c>
      <c r="G43" s="9"/>
      <c r="H43" s="9"/>
      <c r="I43" s="9"/>
      <c r="J43" s="9"/>
      <c r="K43" s="93"/>
    </row>
    <row r="44" spans="1:11" ht="12.6" customHeight="1" x14ac:dyDescent="0.2">
      <c r="A44" s="86" t="s">
        <v>181</v>
      </c>
      <c r="B44" s="9">
        <f>(Önkormányzat!D807)</f>
        <v>5334000</v>
      </c>
      <c r="C44" s="9">
        <f>(Önkormányzat!E807)</f>
        <v>900000</v>
      </c>
      <c r="D44" s="9">
        <f>(Önkormányzat!F807)</f>
        <v>6234000</v>
      </c>
      <c r="E44" s="9">
        <f>(Önkormányzat!G807)</f>
        <v>6100000</v>
      </c>
      <c r="F44" s="93">
        <f t="shared" si="0"/>
        <v>0.97850497273018933</v>
      </c>
      <c r="G44" s="9"/>
      <c r="H44" s="9"/>
      <c r="I44" s="9"/>
      <c r="J44" s="9"/>
      <c r="K44" s="93"/>
    </row>
    <row r="45" spans="1:11" ht="12.75" customHeight="1" x14ac:dyDescent="0.2">
      <c r="A45" s="86" t="s">
        <v>209</v>
      </c>
      <c r="B45" s="9"/>
      <c r="C45" s="9"/>
      <c r="D45" s="9"/>
      <c r="E45" s="9"/>
      <c r="F45" s="93"/>
      <c r="G45" s="9">
        <f>(Önkormányzat!D815)</f>
        <v>64000</v>
      </c>
      <c r="H45" s="9">
        <f>(Önkormányzat!E815)</f>
        <v>0</v>
      </c>
      <c r="I45" s="9">
        <f>(Önkormányzat!F815)</f>
        <v>64000</v>
      </c>
      <c r="J45" s="9">
        <f>(Önkormányzat!G815)</f>
        <v>45800</v>
      </c>
      <c r="K45" s="93">
        <f t="shared" si="1"/>
        <v>0.71562499999999996</v>
      </c>
    </row>
    <row r="46" spans="1:11" ht="12" customHeight="1" x14ac:dyDescent="0.2">
      <c r="A46" s="86" t="s">
        <v>210</v>
      </c>
      <c r="B46" s="9"/>
      <c r="C46" s="9"/>
      <c r="D46" s="9"/>
      <c r="E46" s="9"/>
      <c r="F46" s="93"/>
      <c r="G46" s="9">
        <f>(Önkormányzat!D825)</f>
        <v>38000</v>
      </c>
      <c r="H46" s="9">
        <f>(Önkormányzat!E825)</f>
        <v>0</v>
      </c>
      <c r="I46" s="9">
        <f>(Önkormányzat!F825)</f>
        <v>38000</v>
      </c>
      <c r="J46" s="9">
        <f>(Önkormányzat!G825)</f>
        <v>97550</v>
      </c>
      <c r="K46" s="93">
        <f t="shared" si="1"/>
        <v>2.5671052631578948</v>
      </c>
    </row>
    <row r="47" spans="1:11" ht="13.15" customHeight="1" x14ac:dyDescent="0.2">
      <c r="A47" s="86" t="s">
        <v>211</v>
      </c>
      <c r="B47" s="9">
        <f>(Önkormányzat!D834)</f>
        <v>137000</v>
      </c>
      <c r="C47" s="9">
        <f>(Önkormányzat!E834)</f>
        <v>0</v>
      </c>
      <c r="D47" s="9">
        <f>(Önkormányzat!F834)</f>
        <v>137000</v>
      </c>
      <c r="E47" s="9">
        <f>(Önkormányzat!G834)</f>
        <v>0</v>
      </c>
      <c r="F47" s="93">
        <f t="shared" si="0"/>
        <v>0</v>
      </c>
      <c r="G47" s="9"/>
      <c r="H47" s="9"/>
      <c r="I47" s="9"/>
      <c r="J47" s="9"/>
      <c r="K47" s="93"/>
    </row>
    <row r="48" spans="1:11" ht="12.6" customHeight="1" x14ac:dyDescent="0.2">
      <c r="A48" s="86" t="s">
        <v>212</v>
      </c>
      <c r="B48" s="9">
        <f>(Önkormányzat!D881)</f>
        <v>12745000</v>
      </c>
      <c r="C48" s="9">
        <f>(Önkormányzat!E881)</f>
        <v>126000</v>
      </c>
      <c r="D48" s="9">
        <f>(Önkormányzat!F881)</f>
        <v>12871000</v>
      </c>
      <c r="E48" s="9">
        <f>(Önkormányzat!G881)</f>
        <v>10431807</v>
      </c>
      <c r="F48" s="93">
        <f t="shared" si="0"/>
        <v>0.8104892393753399</v>
      </c>
      <c r="G48" s="9"/>
      <c r="H48" s="9"/>
      <c r="I48" s="9"/>
      <c r="J48" s="9"/>
      <c r="K48" s="93"/>
    </row>
    <row r="49" spans="1:11" s="4" customFormat="1" ht="22.5" customHeight="1" x14ac:dyDescent="0.2">
      <c r="A49" s="89" t="s">
        <v>9</v>
      </c>
      <c r="B49" s="90">
        <f>SUM(B6:B48)</f>
        <v>471659000</v>
      </c>
      <c r="C49" s="90">
        <f>SUM(C6:C48)</f>
        <v>123198137</v>
      </c>
      <c r="D49" s="90">
        <f>SUM(D6:D48)</f>
        <v>594857137</v>
      </c>
      <c r="E49" s="90">
        <f>SUM(E6:E48)</f>
        <v>428540263</v>
      </c>
      <c r="F49" s="93">
        <f t="shared" si="0"/>
        <v>0.72040871050354394</v>
      </c>
      <c r="G49" s="90">
        <f>SUM(G6:G48)</f>
        <v>471659000</v>
      </c>
      <c r="H49" s="90">
        <f>SUM(H6:H48)</f>
        <v>123198137</v>
      </c>
      <c r="I49" s="90">
        <f>SUM(I6:I48)</f>
        <v>594857137</v>
      </c>
      <c r="J49" s="90">
        <f>SUM(J6:J48)</f>
        <v>506123180</v>
      </c>
      <c r="K49" s="93">
        <f t="shared" si="1"/>
        <v>0.85083148292125144</v>
      </c>
    </row>
    <row r="50" spans="1:11" x14ac:dyDescent="0.2"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s="18" customFormat="1" x14ac:dyDescent="0.2">
      <c r="A51" s="92"/>
      <c r="B51" s="19"/>
      <c r="C51" s="19"/>
      <c r="D51" s="19"/>
      <c r="E51" s="19"/>
      <c r="F51" s="19"/>
      <c r="G51" s="19"/>
      <c r="H51" s="19"/>
      <c r="I51" s="19"/>
      <c r="J51" s="19"/>
      <c r="K51" s="19"/>
    </row>
    <row r="52" spans="1:11" x14ac:dyDescent="0.2"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">
      <c r="A53" s="92" t="s">
        <v>455</v>
      </c>
      <c r="B53" s="12"/>
      <c r="C53" s="12"/>
      <c r="D53" s="12"/>
      <c r="E53" s="12"/>
      <c r="F53" s="12"/>
      <c r="G53" s="19">
        <f>G49-B49</f>
        <v>0</v>
      </c>
      <c r="H53" s="12"/>
      <c r="I53" s="12"/>
      <c r="J53" s="12"/>
      <c r="K53" s="19">
        <f>K49-F49</f>
        <v>0.1304227724177075</v>
      </c>
    </row>
    <row r="54" spans="1:11" x14ac:dyDescent="0.2">
      <c r="B54" s="12"/>
      <c r="C54" s="12"/>
      <c r="D54" s="12"/>
      <c r="E54" s="12"/>
      <c r="F54" s="12"/>
      <c r="G54" s="12"/>
      <c r="H54" s="12"/>
      <c r="I54" s="12"/>
      <c r="J54" s="12"/>
      <c r="K54" s="12"/>
    </row>
  </sheetData>
  <mergeCells count="5">
    <mergeCell ref="B4:F4"/>
    <mergeCell ref="G4:K4"/>
    <mergeCell ref="A1:K1"/>
    <mergeCell ref="A2:K2"/>
    <mergeCell ref="J3:K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&amp;CBalatonberény Önkormányzat 2022.évi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selection activeCell="G49" sqref="G49"/>
    </sheetView>
  </sheetViews>
  <sheetFormatPr defaultColWidth="9.140625" defaultRowHeight="11.25" x14ac:dyDescent="0.2"/>
  <cols>
    <col min="1" max="1" width="2.85546875" style="10" customWidth="1"/>
    <col min="2" max="2" width="47" style="10" customWidth="1"/>
    <col min="3" max="7" width="12.5703125" style="10" customWidth="1"/>
    <col min="8" max="16384" width="9.140625" style="10"/>
  </cols>
  <sheetData>
    <row r="1" spans="1:7" x14ac:dyDescent="0.2">
      <c r="A1" s="63"/>
      <c r="B1" s="20"/>
      <c r="C1" s="12"/>
      <c r="D1" s="12"/>
      <c r="E1" s="12"/>
      <c r="F1" s="12"/>
      <c r="G1" s="12"/>
    </row>
    <row r="2" spans="1:7" x14ac:dyDescent="0.2">
      <c r="A2" s="123" t="s">
        <v>172</v>
      </c>
      <c r="B2" s="123"/>
      <c r="C2" s="123"/>
      <c r="D2" s="123"/>
      <c r="E2" s="123"/>
      <c r="F2" s="123"/>
      <c r="G2" s="123"/>
    </row>
    <row r="3" spans="1:7" x14ac:dyDescent="0.2">
      <c r="A3" s="124" t="s">
        <v>552</v>
      </c>
      <c r="B3" s="124"/>
      <c r="C3" s="124"/>
      <c r="D3" s="124"/>
      <c r="E3" s="124"/>
      <c r="F3" s="124"/>
      <c r="G3" s="124"/>
    </row>
    <row r="4" spans="1:7" ht="12.75" customHeight="1" x14ac:dyDescent="0.2">
      <c r="A4" s="77"/>
      <c r="B4" s="77"/>
      <c r="C4" s="77"/>
      <c r="D4" s="77"/>
      <c r="E4" s="77"/>
      <c r="F4" s="77" t="s">
        <v>551</v>
      </c>
      <c r="G4" s="77"/>
    </row>
    <row r="5" spans="1:7" s="24" customFormat="1" ht="32.25" customHeight="1" x14ac:dyDescent="0.2">
      <c r="A5" s="26"/>
      <c r="B5" s="27"/>
      <c r="C5" s="28" t="s">
        <v>557</v>
      </c>
      <c r="D5" s="28" t="s">
        <v>558</v>
      </c>
      <c r="E5" s="28" t="s">
        <v>559</v>
      </c>
      <c r="F5" s="28" t="s">
        <v>560</v>
      </c>
      <c r="G5" s="28" t="s">
        <v>561</v>
      </c>
    </row>
    <row r="6" spans="1:7" x14ac:dyDescent="0.2">
      <c r="A6" s="63"/>
      <c r="B6" s="64" t="s">
        <v>12</v>
      </c>
      <c r="C6" s="12"/>
      <c r="D6" s="12"/>
      <c r="E6" s="12"/>
      <c r="F6" s="12"/>
      <c r="G6" s="12"/>
    </row>
    <row r="7" spans="1:7" x14ac:dyDescent="0.2">
      <c r="A7" s="65">
        <v>1</v>
      </c>
      <c r="B7" s="7" t="s">
        <v>13</v>
      </c>
      <c r="C7" s="9">
        <f>(Önkormányzat!D931)</f>
        <v>49027000</v>
      </c>
      <c r="D7" s="9">
        <f>(Önkormányzat!E931)</f>
        <v>1477930</v>
      </c>
      <c r="E7" s="9">
        <f>(Önkormányzat!F931)</f>
        <v>50504930</v>
      </c>
      <c r="F7" s="9">
        <f>(Önkormányzat!G931)</f>
        <v>44760779</v>
      </c>
      <c r="G7" s="93">
        <f>F7/E7</f>
        <v>0.88626553882957559</v>
      </c>
    </row>
    <row r="8" spans="1:7" x14ac:dyDescent="0.2">
      <c r="A8" s="65">
        <v>2</v>
      </c>
      <c r="B8" s="7" t="s">
        <v>14</v>
      </c>
      <c r="C8" s="9">
        <f>(Önkormányzat!D932)</f>
        <v>5369000</v>
      </c>
      <c r="D8" s="9">
        <f>(Önkormányzat!E932)</f>
        <v>126085</v>
      </c>
      <c r="E8" s="9">
        <f>(Önkormányzat!F932)</f>
        <v>5495085</v>
      </c>
      <c r="F8" s="9">
        <f>(Önkormányzat!G932)</f>
        <v>5141112</v>
      </c>
      <c r="G8" s="93">
        <f t="shared" ref="G8:G27" si="0">F8/E8</f>
        <v>0.93558370798631874</v>
      </c>
    </row>
    <row r="9" spans="1:7" x14ac:dyDescent="0.2">
      <c r="A9" s="65">
        <v>3</v>
      </c>
      <c r="B9" s="7" t="s">
        <v>15</v>
      </c>
      <c r="C9" s="9">
        <f>(Önkormányzat!D933)</f>
        <v>80889000</v>
      </c>
      <c r="D9" s="9">
        <f>(Önkormányzat!E933)</f>
        <v>5862024</v>
      </c>
      <c r="E9" s="9">
        <f>(Önkormányzat!F933)</f>
        <v>86751024</v>
      </c>
      <c r="F9" s="9">
        <f>(Önkormányzat!G933)</f>
        <v>62614905</v>
      </c>
      <c r="G9" s="93">
        <f t="shared" si="0"/>
        <v>0.72177712853279985</v>
      </c>
    </row>
    <row r="10" spans="1:7" x14ac:dyDescent="0.2">
      <c r="A10" s="65">
        <v>4</v>
      </c>
      <c r="B10" s="7" t="s">
        <v>102</v>
      </c>
      <c r="C10" s="9">
        <f>(Önkormányzat!D934)</f>
        <v>34688000</v>
      </c>
      <c r="D10" s="9">
        <f>(Önkormányzat!E934)</f>
        <v>1780940</v>
      </c>
      <c r="E10" s="9">
        <f>(Önkormányzat!F934)</f>
        <v>36468940</v>
      </c>
      <c r="F10" s="9">
        <f>(Önkormányzat!G934)</f>
        <v>36448842</v>
      </c>
      <c r="G10" s="93">
        <f t="shared" si="0"/>
        <v>0.99944890090032779</v>
      </c>
    </row>
    <row r="11" spans="1:7" x14ac:dyDescent="0.2">
      <c r="A11" s="65">
        <v>5</v>
      </c>
      <c r="B11" s="7" t="s">
        <v>103</v>
      </c>
      <c r="C11" s="9">
        <f>(Önkormányzat!D935)</f>
        <v>83699000</v>
      </c>
      <c r="D11" s="9">
        <f>(Önkormányzat!E935)</f>
        <v>13323700</v>
      </c>
      <c r="E11" s="9">
        <f>(Önkormányzat!F935)</f>
        <v>97022700</v>
      </c>
      <c r="F11" s="9">
        <f>(Önkormányzat!G935)</f>
        <v>97008445</v>
      </c>
      <c r="G11" s="93">
        <f t="shared" si="0"/>
        <v>0.99985307562044756</v>
      </c>
    </row>
    <row r="12" spans="1:7" x14ac:dyDescent="0.2">
      <c r="A12" s="65">
        <v>6</v>
      </c>
      <c r="B12" s="7" t="s">
        <v>93</v>
      </c>
      <c r="C12" s="9">
        <f>(Önkormányzat!D936)</f>
        <v>0</v>
      </c>
      <c r="D12" s="9">
        <f>(Önkormányzat!E936)</f>
        <v>0</v>
      </c>
      <c r="E12" s="9">
        <f>(Önkormányzat!F936)</f>
        <v>0</v>
      </c>
      <c r="F12" s="9">
        <f>(Önkormányzat!G936)</f>
        <v>0</v>
      </c>
      <c r="G12" s="93"/>
    </row>
    <row r="13" spans="1:7" x14ac:dyDescent="0.2">
      <c r="A13" s="65">
        <v>7</v>
      </c>
      <c r="B13" s="7" t="s">
        <v>16</v>
      </c>
      <c r="C13" s="9">
        <f>(Önkormányzat!D937)</f>
        <v>6560000</v>
      </c>
      <c r="D13" s="9">
        <f>(Önkormányzat!E937)</f>
        <v>0</v>
      </c>
      <c r="E13" s="9">
        <f>(Önkormányzat!F937)</f>
        <v>6560000</v>
      </c>
      <c r="F13" s="9">
        <f>(Önkormányzat!G937)</f>
        <v>6017090</v>
      </c>
      <c r="G13" s="93">
        <f t="shared" si="0"/>
        <v>0.91723932926829266</v>
      </c>
    </row>
    <row r="14" spans="1:7" x14ac:dyDescent="0.2">
      <c r="A14" s="65">
        <v>8</v>
      </c>
      <c r="B14" s="7" t="s">
        <v>17</v>
      </c>
      <c r="C14" s="9"/>
      <c r="D14" s="9"/>
      <c r="E14" s="9"/>
      <c r="F14" s="9"/>
      <c r="G14" s="93"/>
    </row>
    <row r="15" spans="1:7" x14ac:dyDescent="0.2">
      <c r="A15" s="65">
        <v>9</v>
      </c>
      <c r="B15" s="7" t="s">
        <v>18</v>
      </c>
      <c r="C15" s="9">
        <f>(Önkormányzat!D938)</f>
        <v>3300000</v>
      </c>
      <c r="D15" s="9">
        <f>(Önkormányzat!E938)</f>
        <v>0</v>
      </c>
      <c r="E15" s="9">
        <f>(Önkormányzat!F938)</f>
        <v>3300000</v>
      </c>
      <c r="F15" s="9">
        <f>(Önkormányzat!G938)</f>
        <v>0</v>
      </c>
      <c r="G15" s="93">
        <f t="shared" si="0"/>
        <v>0</v>
      </c>
    </row>
    <row r="16" spans="1:7" x14ac:dyDescent="0.2">
      <c r="A16" s="65">
        <v>10</v>
      </c>
      <c r="B16" s="15" t="s">
        <v>278</v>
      </c>
      <c r="C16" s="9">
        <f>(Önkormányzat!D939)</f>
        <v>6727000</v>
      </c>
      <c r="D16" s="9">
        <f>(Önkormányzat!E939)</f>
        <v>35000</v>
      </c>
      <c r="E16" s="9">
        <f>(Önkormányzat!F939)</f>
        <v>6762000</v>
      </c>
      <c r="F16" s="9">
        <f>(Önkormányzat!G939)</f>
        <v>6352443</v>
      </c>
      <c r="G16" s="93">
        <f t="shared" si="0"/>
        <v>0.93943256433007982</v>
      </c>
    </row>
    <row r="17" spans="1:7" s="18" customFormat="1" x14ac:dyDescent="0.2">
      <c r="A17" s="66">
        <v>11</v>
      </c>
      <c r="B17" s="67" t="s">
        <v>108</v>
      </c>
      <c r="C17" s="62">
        <f t="shared" ref="C17" si="1">SUM(C7:C16)</f>
        <v>270259000</v>
      </c>
      <c r="D17" s="62">
        <f t="shared" ref="D17:E17" si="2">SUM(D7:D16)</f>
        <v>22605679</v>
      </c>
      <c r="E17" s="62">
        <f t="shared" si="2"/>
        <v>292864679</v>
      </c>
      <c r="F17" s="62">
        <f t="shared" ref="F17" si="3">SUM(F7:F16)</f>
        <v>258343616</v>
      </c>
      <c r="G17" s="93">
        <f t="shared" si="0"/>
        <v>0.88212623277797186</v>
      </c>
    </row>
    <row r="18" spans="1:7" x14ac:dyDescent="0.2">
      <c r="A18" s="65">
        <v>12</v>
      </c>
      <c r="B18" s="7" t="s">
        <v>20</v>
      </c>
      <c r="C18" s="9">
        <f>(Önkormányzat!D942)</f>
        <v>151064000</v>
      </c>
      <c r="D18" s="9">
        <f>(Önkormányzat!E942)</f>
        <v>16453520</v>
      </c>
      <c r="E18" s="9">
        <f>(Önkormányzat!F942)</f>
        <v>167517520</v>
      </c>
      <c r="F18" s="9">
        <f>(Önkormányzat!G942)</f>
        <v>98762485</v>
      </c>
      <c r="G18" s="93">
        <f t="shared" si="0"/>
        <v>0.58956510936885886</v>
      </c>
    </row>
    <row r="19" spans="1:7" x14ac:dyDescent="0.2">
      <c r="A19" s="65">
        <v>13</v>
      </c>
      <c r="B19" s="7" t="s">
        <v>21</v>
      </c>
      <c r="C19" s="9">
        <f>(Önkormányzat!D943)</f>
        <v>29955000</v>
      </c>
      <c r="D19" s="9">
        <f>(Önkormányzat!E943)</f>
        <v>53268144</v>
      </c>
      <c r="E19" s="9">
        <f>(Önkormányzat!F943)</f>
        <v>83223144</v>
      </c>
      <c r="F19" s="9">
        <f>(Önkormányzat!G943)</f>
        <v>71428608</v>
      </c>
      <c r="G19" s="93">
        <f t="shared" si="0"/>
        <v>0.85827817319662902</v>
      </c>
    </row>
    <row r="20" spans="1:7" x14ac:dyDescent="0.2">
      <c r="A20" s="65">
        <v>14</v>
      </c>
      <c r="B20" s="7" t="s">
        <v>100</v>
      </c>
      <c r="C20" s="9">
        <f>(Önkormányzat!D944)</f>
        <v>0</v>
      </c>
      <c r="D20" s="9">
        <f>(Önkormányzat!E944)</f>
        <v>0</v>
      </c>
      <c r="E20" s="9">
        <f>(Önkormányzat!F944)</f>
        <v>0</v>
      </c>
      <c r="F20" s="9">
        <f>(Önkormányzat!G944)</f>
        <v>0</v>
      </c>
      <c r="G20" s="93">
        <v>0</v>
      </c>
    </row>
    <row r="21" spans="1:7" x14ac:dyDescent="0.2">
      <c r="A21" s="65">
        <v>15</v>
      </c>
      <c r="B21" s="7" t="s">
        <v>101</v>
      </c>
      <c r="C21" s="9">
        <f>(Önkormányzat!D945)</f>
        <v>0</v>
      </c>
      <c r="D21" s="9">
        <f>(Önkormányzat!E945)</f>
        <v>5554</v>
      </c>
      <c r="E21" s="9">
        <f>(Önkormányzat!F945)</f>
        <v>5554</v>
      </c>
      <c r="F21" s="9">
        <f>(Önkormányzat!G945)</f>
        <v>5554</v>
      </c>
      <c r="G21" s="93">
        <f t="shared" si="0"/>
        <v>1</v>
      </c>
    </row>
    <row r="22" spans="1:7" x14ac:dyDescent="0.2">
      <c r="A22" s="65">
        <v>16</v>
      </c>
      <c r="B22" s="7" t="s">
        <v>22</v>
      </c>
      <c r="C22" s="9">
        <f>(Önkormányzat!D946)</f>
        <v>20381000</v>
      </c>
      <c r="D22" s="9">
        <f>(Önkormányzat!E946)</f>
        <v>30865240</v>
      </c>
      <c r="E22" s="9">
        <f>(Önkormányzat!F946)</f>
        <v>51246240</v>
      </c>
      <c r="F22" s="9">
        <f>(Önkormányzat!G946)</f>
        <v>0</v>
      </c>
      <c r="G22" s="93">
        <f t="shared" si="0"/>
        <v>0</v>
      </c>
    </row>
    <row r="23" spans="1:7" s="18" customFormat="1" x14ac:dyDescent="0.2">
      <c r="A23" s="66">
        <v>17</v>
      </c>
      <c r="B23" s="67" t="s">
        <v>109</v>
      </c>
      <c r="C23" s="62">
        <f t="shared" ref="C23" si="4">SUM(C18:C22)</f>
        <v>201400000</v>
      </c>
      <c r="D23" s="62">
        <f t="shared" ref="D23:E23" si="5">SUM(D18:D22)</f>
        <v>100592458</v>
      </c>
      <c r="E23" s="62">
        <f t="shared" si="5"/>
        <v>301992458</v>
      </c>
      <c r="F23" s="62">
        <f t="shared" ref="F23" si="6">SUM(F18:F22)</f>
        <v>170196647</v>
      </c>
      <c r="G23" s="93">
        <f t="shared" si="0"/>
        <v>0.56357913084041322</v>
      </c>
    </row>
    <row r="24" spans="1:7" x14ac:dyDescent="0.2">
      <c r="A24" s="65">
        <v>18</v>
      </c>
      <c r="B24" s="7" t="s">
        <v>23</v>
      </c>
      <c r="C24" s="9">
        <f>(Önkormányzat!D947)</f>
        <v>0</v>
      </c>
      <c r="D24" s="9">
        <f>(Önkormányzat!E947)</f>
        <v>0</v>
      </c>
      <c r="E24" s="9">
        <f>(Önkormányzat!F947)</f>
        <v>0</v>
      </c>
      <c r="F24" s="9">
        <f>(Önkormányzat!G947)</f>
        <v>0</v>
      </c>
      <c r="G24" s="93"/>
    </row>
    <row r="25" spans="1:7" x14ac:dyDescent="0.2">
      <c r="A25" s="65">
        <v>19</v>
      </c>
      <c r="B25" s="7" t="s">
        <v>24</v>
      </c>
      <c r="C25" s="9">
        <f>(Önkormányzat!D948)</f>
        <v>0</v>
      </c>
      <c r="D25" s="9">
        <f>(Önkormányzat!E948)</f>
        <v>0</v>
      </c>
      <c r="E25" s="9">
        <f>(Önkormányzat!F948)</f>
        <v>0</v>
      </c>
      <c r="F25" s="9">
        <f>(Önkormányzat!G948)</f>
        <v>0</v>
      </c>
      <c r="G25" s="93"/>
    </row>
    <row r="26" spans="1:7" x14ac:dyDescent="0.2">
      <c r="A26" s="65">
        <v>20</v>
      </c>
      <c r="B26" s="7" t="s">
        <v>19</v>
      </c>
      <c r="C26" s="9">
        <f>(Önkormányzat!D950)</f>
        <v>0</v>
      </c>
      <c r="D26" s="9">
        <f>(Önkormányzat!E950)</f>
        <v>0</v>
      </c>
      <c r="E26" s="9">
        <f>(Önkormányzat!F950)</f>
        <v>0</v>
      </c>
      <c r="F26" s="9">
        <f>(Önkormányzat!G950)</f>
        <v>0</v>
      </c>
      <c r="G26" s="93"/>
    </row>
    <row r="27" spans="1:7" s="18" customFormat="1" x14ac:dyDescent="0.2">
      <c r="A27" s="66">
        <v>21</v>
      </c>
      <c r="B27" s="67" t="s">
        <v>110</v>
      </c>
      <c r="C27" s="62">
        <f>(Önkormányzat!D951)</f>
        <v>471659000</v>
      </c>
      <c r="D27" s="62">
        <f>(Önkormányzat!E951)</f>
        <v>123198137</v>
      </c>
      <c r="E27" s="62">
        <f>(Önkormányzat!F951)</f>
        <v>594857137</v>
      </c>
      <c r="F27" s="62">
        <f>(Önkormányzat!G951)</f>
        <v>428540263</v>
      </c>
      <c r="G27" s="93">
        <f t="shared" si="0"/>
        <v>0.72040871050354394</v>
      </c>
    </row>
    <row r="28" spans="1:7" s="71" customFormat="1" x14ac:dyDescent="0.2">
      <c r="A28" s="68"/>
      <c r="B28" s="69"/>
      <c r="C28" s="70"/>
      <c r="D28" s="70"/>
      <c r="E28" s="70"/>
      <c r="F28" s="70"/>
      <c r="G28" s="70"/>
    </row>
    <row r="29" spans="1:7" x14ac:dyDescent="0.2">
      <c r="A29" s="63"/>
      <c r="B29" s="64" t="s">
        <v>25</v>
      </c>
      <c r="C29" s="12"/>
      <c r="D29" s="12"/>
      <c r="E29" s="12"/>
      <c r="F29" s="12"/>
      <c r="G29" s="12"/>
    </row>
    <row r="30" spans="1:7" x14ac:dyDescent="0.2">
      <c r="A30" s="65">
        <v>1</v>
      </c>
      <c r="B30" s="7" t="s">
        <v>26</v>
      </c>
      <c r="C30" s="9">
        <f>(Önkormányzat!D953)</f>
        <v>19582031</v>
      </c>
      <c r="D30" s="9">
        <f>(Önkormányzat!E953)</f>
        <v>1168400</v>
      </c>
      <c r="E30" s="9">
        <f>(Önkormányzat!F953)</f>
        <v>20750431</v>
      </c>
      <c r="F30" s="9">
        <f>(Önkormányzat!G953)</f>
        <v>23493862</v>
      </c>
      <c r="G30" s="93">
        <f>F30/E30</f>
        <v>1.1322107960070806</v>
      </c>
    </row>
    <row r="31" spans="1:7" x14ac:dyDescent="0.2">
      <c r="A31" s="65">
        <v>2</v>
      </c>
      <c r="B31" s="7" t="s">
        <v>27</v>
      </c>
      <c r="C31" s="9">
        <f>(Önkormányzat!D954)</f>
        <v>31000000</v>
      </c>
      <c r="D31" s="9">
        <f>(Önkormányzat!E954)</f>
        <v>4617000</v>
      </c>
      <c r="E31" s="9">
        <f>(Önkormányzat!F954)</f>
        <v>35617000</v>
      </c>
      <c r="F31" s="9">
        <f>(Önkormányzat!G954)</f>
        <v>32373628</v>
      </c>
      <c r="G31" s="93">
        <f t="shared" ref="G31:G57" si="7">F31/E31</f>
        <v>0.9089375298312603</v>
      </c>
    </row>
    <row r="32" spans="1:7" x14ac:dyDescent="0.2">
      <c r="A32" s="65">
        <v>3</v>
      </c>
      <c r="B32" s="7" t="s">
        <v>70</v>
      </c>
      <c r="C32" s="9">
        <f>(Önkormányzat!D955)</f>
        <v>27000000</v>
      </c>
      <c r="D32" s="9">
        <f>(Önkormányzat!E955)</f>
        <v>5826000</v>
      </c>
      <c r="E32" s="9">
        <f>(Önkormányzat!F955)</f>
        <v>32826000</v>
      </c>
      <c r="F32" s="9">
        <f>(Önkormányzat!G955)</f>
        <v>31545410</v>
      </c>
      <c r="G32" s="93">
        <f t="shared" si="7"/>
        <v>0.96098854566502168</v>
      </c>
    </row>
    <row r="33" spans="1:7" x14ac:dyDescent="0.2">
      <c r="A33" s="65">
        <v>4</v>
      </c>
      <c r="B33" s="7" t="s">
        <v>174</v>
      </c>
      <c r="C33" s="9">
        <f>(Önkormányzat!D956)</f>
        <v>6400000</v>
      </c>
      <c r="D33" s="9">
        <f>(Önkormányzat!E956)</f>
        <v>758000</v>
      </c>
      <c r="E33" s="9">
        <f>(Önkormányzat!F956)</f>
        <v>7158000</v>
      </c>
      <c r="F33" s="9">
        <f>(Önkormányzat!G956)</f>
        <v>6500396</v>
      </c>
      <c r="G33" s="93">
        <f t="shared" si="7"/>
        <v>0.9081302039675887</v>
      </c>
    </row>
    <row r="34" spans="1:7" x14ac:dyDescent="0.2">
      <c r="A34" s="65">
        <v>5</v>
      </c>
      <c r="B34" s="7" t="s">
        <v>71</v>
      </c>
      <c r="C34" s="9">
        <f>(Önkormányzat!D957)</f>
        <v>14000000</v>
      </c>
      <c r="D34" s="9">
        <f>(Önkormányzat!E957)</f>
        <v>6168000</v>
      </c>
      <c r="E34" s="9">
        <f>(Önkormányzat!F957)</f>
        <v>20168000</v>
      </c>
      <c r="F34" s="9">
        <f>(Önkormányzat!G957)</f>
        <v>19523004</v>
      </c>
      <c r="G34" s="93">
        <f t="shared" si="7"/>
        <v>0.96801884172947239</v>
      </c>
    </row>
    <row r="35" spans="1:7" x14ac:dyDescent="0.2">
      <c r="A35" s="65">
        <v>6</v>
      </c>
      <c r="B35" s="7" t="s">
        <v>72</v>
      </c>
      <c r="C35" s="9">
        <f>(Önkormányzat!D958)</f>
        <v>32000000</v>
      </c>
      <c r="D35" s="9">
        <f>(Önkormányzat!E958)</f>
        <v>17426000</v>
      </c>
      <c r="E35" s="9">
        <f>(Önkormányzat!F958)</f>
        <v>49426000</v>
      </c>
      <c r="F35" s="9">
        <f>(Önkormányzat!G958)</f>
        <v>46791124</v>
      </c>
      <c r="G35" s="93">
        <f t="shared" si="7"/>
        <v>0.94669048678833001</v>
      </c>
    </row>
    <row r="36" spans="1:7" x14ac:dyDescent="0.2">
      <c r="A36" s="65">
        <v>7</v>
      </c>
      <c r="B36" s="7" t="s">
        <v>28</v>
      </c>
      <c r="C36" s="9">
        <f>(Önkormányzat!D959)</f>
        <v>1000000</v>
      </c>
      <c r="D36" s="9">
        <f>(Önkormányzat!E959)</f>
        <v>6422000</v>
      </c>
      <c r="E36" s="9">
        <f>(Önkormányzat!F959)</f>
        <v>7422000</v>
      </c>
      <c r="F36" s="9">
        <f>(Önkormányzat!G959)</f>
        <v>2332025</v>
      </c>
      <c r="G36" s="93">
        <f t="shared" si="7"/>
        <v>0.31420439234707626</v>
      </c>
    </row>
    <row r="37" spans="1:7" s="18" customFormat="1" x14ac:dyDescent="0.2">
      <c r="A37" s="66">
        <v>8</v>
      </c>
      <c r="B37" s="67" t="s">
        <v>197</v>
      </c>
      <c r="C37" s="62">
        <f t="shared" ref="C37" si="8">SUM(C31:C36)</f>
        <v>111400000</v>
      </c>
      <c r="D37" s="62">
        <f t="shared" ref="D37:F37" si="9">SUM(D31:D36)</f>
        <v>41217000</v>
      </c>
      <c r="E37" s="62">
        <f t="shared" si="9"/>
        <v>152617000</v>
      </c>
      <c r="F37" s="62">
        <f t="shared" si="9"/>
        <v>139065587</v>
      </c>
      <c r="G37" s="93">
        <f t="shared" si="7"/>
        <v>0.91120639902501033</v>
      </c>
    </row>
    <row r="38" spans="1:7" x14ac:dyDescent="0.2">
      <c r="A38" s="65">
        <v>9</v>
      </c>
      <c r="B38" s="72" t="s">
        <v>74</v>
      </c>
      <c r="C38" s="9">
        <f>(Önkormányzat!D960)</f>
        <v>0</v>
      </c>
      <c r="D38" s="9">
        <f>(Önkormányzat!E960)</f>
        <v>34000</v>
      </c>
      <c r="E38" s="9">
        <f>(Önkormányzat!F960)</f>
        <v>34000</v>
      </c>
      <c r="F38" s="9">
        <f>(Önkormányzat!G960)</f>
        <v>33426</v>
      </c>
      <c r="G38" s="93">
        <f t="shared" si="7"/>
        <v>0.98311764705882354</v>
      </c>
    </row>
    <row r="39" spans="1:7" x14ac:dyDescent="0.2">
      <c r="A39" s="65">
        <v>10</v>
      </c>
      <c r="B39" s="72" t="s">
        <v>29</v>
      </c>
      <c r="C39" s="9">
        <f>(Önkormányzat!D961)</f>
        <v>0</v>
      </c>
      <c r="D39" s="9">
        <f>(Önkormányzat!E961)</f>
        <v>0</v>
      </c>
      <c r="E39" s="9">
        <f>(Önkormányzat!F961)</f>
        <v>0</v>
      </c>
      <c r="F39" s="9">
        <f>(Önkormányzat!G961)</f>
        <v>0</v>
      </c>
      <c r="G39" s="93"/>
    </row>
    <row r="40" spans="1:7" x14ac:dyDescent="0.2">
      <c r="A40" s="65">
        <v>11</v>
      </c>
      <c r="B40" s="7" t="s">
        <v>73</v>
      </c>
      <c r="C40" s="9">
        <f>(Önkormányzat!D962)</f>
        <v>0</v>
      </c>
      <c r="D40" s="9">
        <f>(Önkormányzat!E962)</f>
        <v>0</v>
      </c>
      <c r="E40" s="9">
        <f>(Önkormányzat!F962)</f>
        <v>0</v>
      </c>
      <c r="F40" s="9">
        <f>(Önkormányzat!G962)</f>
        <v>0</v>
      </c>
      <c r="G40" s="93"/>
    </row>
    <row r="41" spans="1:7" x14ac:dyDescent="0.2">
      <c r="A41" s="65">
        <v>12</v>
      </c>
      <c r="B41" s="7" t="s">
        <v>30</v>
      </c>
      <c r="C41" s="9">
        <f>(Önkormányzat!D963)</f>
        <v>41919798</v>
      </c>
      <c r="D41" s="9">
        <f>(Önkormányzat!E963)</f>
        <v>24761401</v>
      </c>
      <c r="E41" s="9">
        <f>(Önkormányzat!F963)</f>
        <v>66681199</v>
      </c>
      <c r="F41" s="9">
        <f>(Önkormányzat!G963)</f>
        <v>66681199</v>
      </c>
      <c r="G41" s="93">
        <f t="shared" si="7"/>
        <v>1</v>
      </c>
    </row>
    <row r="42" spans="1:7" x14ac:dyDescent="0.2">
      <c r="A42" s="65">
        <v>13</v>
      </c>
      <c r="B42" s="7" t="s">
        <v>104</v>
      </c>
      <c r="C42" s="9">
        <f>(Önkormányzat!D964)</f>
        <v>25074103</v>
      </c>
      <c r="D42" s="9">
        <f>(Önkormányzat!E964)</f>
        <v>-4230145</v>
      </c>
      <c r="E42" s="9">
        <f>(Önkormányzat!F964)</f>
        <v>20843958</v>
      </c>
      <c r="F42" s="9">
        <f>(Önkormányzat!G964)</f>
        <v>13740608</v>
      </c>
      <c r="G42" s="93">
        <f t="shared" si="7"/>
        <v>0.65921299591948901</v>
      </c>
    </row>
    <row r="43" spans="1:7" x14ac:dyDescent="0.2">
      <c r="A43" s="65">
        <v>14</v>
      </c>
      <c r="B43" s="7" t="s">
        <v>105</v>
      </c>
      <c r="C43" s="9">
        <f>(Önkormányzat!D965)</f>
        <v>50000</v>
      </c>
      <c r="D43" s="9">
        <f>(Önkormányzat!E965)</f>
        <v>0</v>
      </c>
      <c r="E43" s="9">
        <f>(Önkormányzat!F965)</f>
        <v>50000</v>
      </c>
      <c r="F43" s="9">
        <f>(Önkormányzat!G965)</f>
        <v>0</v>
      </c>
      <c r="G43" s="93">
        <f t="shared" si="7"/>
        <v>0</v>
      </c>
    </row>
    <row r="44" spans="1:7" x14ac:dyDescent="0.2">
      <c r="A44" s="65">
        <v>15</v>
      </c>
      <c r="B44" s="7" t="s">
        <v>31</v>
      </c>
      <c r="C44" s="9">
        <f>(Önkormányzat!D966)</f>
        <v>0</v>
      </c>
      <c r="D44" s="9">
        <f>(Önkormányzat!E966)</f>
        <v>0</v>
      </c>
      <c r="E44" s="9">
        <f>(Önkormányzat!F966)</f>
        <v>0</v>
      </c>
      <c r="F44" s="9">
        <f>(Önkormányzat!G966)</f>
        <v>0</v>
      </c>
      <c r="G44" s="93"/>
    </row>
    <row r="45" spans="1:7" x14ac:dyDescent="0.2">
      <c r="A45" s="65">
        <v>16</v>
      </c>
      <c r="B45" s="7" t="s">
        <v>96</v>
      </c>
      <c r="C45" s="9">
        <f>(Önkormányzat!D967)</f>
        <v>0</v>
      </c>
      <c r="D45" s="9">
        <f>(Önkormányzat!E967)</f>
        <v>0</v>
      </c>
      <c r="E45" s="9">
        <f>(Önkormányzat!F967)</f>
        <v>0</v>
      </c>
      <c r="F45" s="9">
        <f>(Önkormányzat!G967)</f>
        <v>0</v>
      </c>
      <c r="G45" s="93"/>
    </row>
    <row r="46" spans="1:7" x14ac:dyDescent="0.2">
      <c r="A46" s="65">
        <v>17</v>
      </c>
      <c r="B46" s="15" t="s">
        <v>401</v>
      </c>
      <c r="C46" s="9">
        <f>(Önkormányzat!D968)</f>
        <v>0</v>
      </c>
      <c r="D46" s="9">
        <f>(Önkormányzat!E968)</f>
        <v>1817115</v>
      </c>
      <c r="E46" s="9">
        <f>(Önkormányzat!F968)</f>
        <v>1817115</v>
      </c>
      <c r="F46" s="9">
        <f>(Önkormányzat!G968)</f>
        <v>1817115</v>
      </c>
      <c r="G46" s="93">
        <f t="shared" si="7"/>
        <v>1</v>
      </c>
    </row>
    <row r="47" spans="1:7" s="18" customFormat="1" x14ac:dyDescent="0.2">
      <c r="A47" s="66">
        <v>18</v>
      </c>
      <c r="B47" s="67" t="s">
        <v>198</v>
      </c>
      <c r="C47" s="62">
        <f>(Önkormányzat!D969)</f>
        <v>198025932</v>
      </c>
      <c r="D47" s="62">
        <f>(Önkormányzat!E969)</f>
        <v>64767771</v>
      </c>
      <c r="E47" s="62">
        <f>(Önkormányzat!F969)</f>
        <v>262793703</v>
      </c>
      <c r="F47" s="62">
        <f>(Önkormányzat!G969)</f>
        <v>244831797</v>
      </c>
      <c r="G47" s="93">
        <f t="shared" si="7"/>
        <v>0.93165016590979732</v>
      </c>
    </row>
    <row r="48" spans="1:7" x14ac:dyDescent="0.2">
      <c r="A48" s="65">
        <v>19</v>
      </c>
      <c r="B48" s="72" t="s">
        <v>33</v>
      </c>
      <c r="C48" s="9">
        <f>(Önkormányzat!D971)</f>
        <v>0</v>
      </c>
      <c r="D48" s="9">
        <f>(Önkormányzat!E971)</f>
        <v>0</v>
      </c>
      <c r="E48" s="9">
        <f>(Önkormányzat!F971)</f>
        <v>0</v>
      </c>
      <c r="F48" s="9">
        <f>(Önkormányzat!G971)</f>
        <v>160000</v>
      </c>
      <c r="G48" s="93">
        <v>0</v>
      </c>
    </row>
    <row r="49" spans="1:7" x14ac:dyDescent="0.2">
      <c r="A49" s="65">
        <v>20</v>
      </c>
      <c r="B49" s="72" t="s">
        <v>10</v>
      </c>
      <c r="C49" s="9">
        <f>(Önkormányzat!D972)</f>
        <v>0</v>
      </c>
      <c r="D49" s="9">
        <f>(Önkormányzat!E972)</f>
        <v>0</v>
      </c>
      <c r="E49" s="9">
        <f>(Önkormányzat!F972)</f>
        <v>0</v>
      </c>
      <c r="F49" s="9">
        <f>(Önkormányzat!G972)</f>
        <v>0</v>
      </c>
      <c r="G49" s="93"/>
    </row>
    <row r="50" spans="1:7" x14ac:dyDescent="0.2">
      <c r="A50" s="65">
        <v>21</v>
      </c>
      <c r="B50" s="15" t="s">
        <v>308</v>
      </c>
      <c r="C50" s="9">
        <f>(Önkormányzat!D973)</f>
        <v>0</v>
      </c>
      <c r="D50" s="9">
        <f>(Önkormányzat!E973)</f>
        <v>0</v>
      </c>
      <c r="E50" s="9">
        <f>(Önkormányzat!F973)</f>
        <v>0</v>
      </c>
      <c r="F50" s="9">
        <f>(Önkormányzat!G973)</f>
        <v>0</v>
      </c>
      <c r="G50" s="93"/>
    </row>
    <row r="51" spans="1:7" x14ac:dyDescent="0.2">
      <c r="A51" s="65">
        <v>22</v>
      </c>
      <c r="B51" s="7" t="s">
        <v>106</v>
      </c>
      <c r="C51" s="9">
        <f>(Önkormányzat!D974)</f>
        <v>8043000</v>
      </c>
      <c r="D51" s="9">
        <f>(Önkormányzat!E974)</f>
        <v>58430366</v>
      </c>
      <c r="E51" s="9">
        <f>(Önkormányzat!F974)</f>
        <v>66473366</v>
      </c>
      <c r="F51" s="9">
        <f>(Önkormányzat!G974)</f>
        <v>62311315</v>
      </c>
      <c r="G51" s="93">
        <f t="shared" si="7"/>
        <v>0.93738768998097677</v>
      </c>
    </row>
    <row r="52" spans="1:7" x14ac:dyDescent="0.2">
      <c r="A52" s="65">
        <v>23</v>
      </c>
      <c r="B52" s="7" t="s">
        <v>107</v>
      </c>
      <c r="C52" s="9">
        <f>(Önkormányzat!D975)</f>
        <v>66770000</v>
      </c>
      <c r="D52" s="9">
        <f>(Önkormányzat!E975)</f>
        <v>0</v>
      </c>
      <c r="E52" s="9">
        <f>(Önkormányzat!F975)</f>
        <v>66770000</v>
      </c>
      <c r="F52" s="9">
        <f>(Önkormányzat!G975)</f>
        <v>0</v>
      </c>
      <c r="G52" s="93">
        <f t="shared" si="7"/>
        <v>0</v>
      </c>
    </row>
    <row r="53" spans="1:7" x14ac:dyDescent="0.2">
      <c r="A53" s="65">
        <v>24</v>
      </c>
      <c r="B53" s="7" t="s">
        <v>97</v>
      </c>
      <c r="C53" s="9">
        <f>(Önkormányzat!D976)</f>
        <v>0</v>
      </c>
      <c r="D53" s="9">
        <f>(Önkormányzat!E976)</f>
        <v>0</v>
      </c>
      <c r="E53" s="9">
        <f>(Önkormányzat!F976)</f>
        <v>0</v>
      </c>
      <c r="F53" s="9">
        <f>(Önkormányzat!G976)</f>
        <v>0</v>
      </c>
      <c r="G53" s="93"/>
    </row>
    <row r="54" spans="1:7" x14ac:dyDescent="0.2">
      <c r="A54" s="65">
        <v>25</v>
      </c>
      <c r="B54" s="7" t="s">
        <v>34</v>
      </c>
      <c r="C54" s="9">
        <f>(Önkormányzat!D977)</f>
        <v>198820068</v>
      </c>
      <c r="D54" s="9">
        <f>(Önkormányzat!E977)</f>
        <v>0</v>
      </c>
      <c r="E54" s="9">
        <f>(Önkormányzat!F977)</f>
        <v>198820068</v>
      </c>
      <c r="F54" s="9">
        <f>(Önkormányzat!G977)</f>
        <v>198820068</v>
      </c>
      <c r="G54" s="93">
        <f t="shared" si="7"/>
        <v>1</v>
      </c>
    </row>
    <row r="55" spans="1:7" s="18" customFormat="1" x14ac:dyDescent="0.2">
      <c r="A55" s="65">
        <v>26</v>
      </c>
      <c r="B55" s="67" t="s">
        <v>309</v>
      </c>
      <c r="C55" s="62">
        <f>(Önkormányzat!D978)</f>
        <v>273633068</v>
      </c>
      <c r="D55" s="62">
        <f>(Önkormányzat!E978)</f>
        <v>58430366</v>
      </c>
      <c r="E55" s="62">
        <f>(Önkormányzat!F978)</f>
        <v>332063434</v>
      </c>
      <c r="F55" s="62">
        <f>(Önkormányzat!G978)</f>
        <v>261291383</v>
      </c>
      <c r="G55" s="93">
        <f t="shared" si="7"/>
        <v>0.78687189327807772</v>
      </c>
    </row>
    <row r="56" spans="1:7" x14ac:dyDescent="0.2">
      <c r="A56" s="65">
        <v>27</v>
      </c>
      <c r="B56" s="7" t="s">
        <v>32</v>
      </c>
      <c r="C56" s="9">
        <f>(Önkormányzat!D979)</f>
        <v>0</v>
      </c>
      <c r="D56" s="9">
        <f>(Önkormányzat!E979)</f>
        <v>0</v>
      </c>
      <c r="E56" s="9">
        <f>(Önkormányzat!F979)</f>
        <v>0</v>
      </c>
      <c r="F56" s="9">
        <f>(Önkormányzat!G979)</f>
        <v>0</v>
      </c>
      <c r="G56" s="93"/>
    </row>
    <row r="57" spans="1:7" s="18" customFormat="1" x14ac:dyDescent="0.2">
      <c r="A57" s="65">
        <v>28</v>
      </c>
      <c r="B57" s="67" t="s">
        <v>310</v>
      </c>
      <c r="C57" s="62">
        <f>(Önkormányzat!D980)</f>
        <v>471659000</v>
      </c>
      <c r="D57" s="62">
        <f>(Önkormányzat!E980)</f>
        <v>123198137</v>
      </c>
      <c r="E57" s="62">
        <f>(Önkormányzat!F980)</f>
        <v>594857137</v>
      </c>
      <c r="F57" s="62">
        <f>(Önkormányzat!G980)</f>
        <v>506123180</v>
      </c>
      <c r="G57" s="93">
        <f t="shared" si="7"/>
        <v>0.85083148292125144</v>
      </c>
    </row>
    <row r="58" spans="1:7" s="73" customFormat="1" x14ac:dyDescent="0.2">
      <c r="C58" s="74"/>
      <c r="D58" s="74"/>
      <c r="E58" s="74"/>
      <c r="F58" s="74"/>
      <c r="G58" s="74"/>
    </row>
    <row r="59" spans="1:7" x14ac:dyDescent="0.2">
      <c r="A59" s="20"/>
      <c r="C59" s="12"/>
      <c r="D59" s="12"/>
      <c r="E59" s="12"/>
      <c r="F59" s="12"/>
      <c r="G59" s="12"/>
    </row>
    <row r="60" spans="1:7" x14ac:dyDescent="0.2">
      <c r="A60" s="20"/>
      <c r="C60" s="12"/>
      <c r="D60" s="12"/>
      <c r="E60" s="12"/>
      <c r="F60" s="12"/>
      <c r="G60" s="12"/>
    </row>
    <row r="61" spans="1:7" x14ac:dyDescent="0.2">
      <c r="A61" s="20"/>
      <c r="C61" s="12"/>
      <c r="D61" s="12"/>
      <c r="E61" s="12"/>
      <c r="F61" s="12"/>
      <c r="G61" s="12"/>
    </row>
    <row r="62" spans="1:7" x14ac:dyDescent="0.2">
      <c r="A62" s="20"/>
      <c r="C62" s="12"/>
      <c r="D62" s="12"/>
      <c r="E62" s="12"/>
      <c r="F62" s="12"/>
      <c r="G62" s="12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2022.évi költségvetés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IJ981"/>
  <sheetViews>
    <sheetView tabSelected="1" topLeftCell="A929" zoomScale="90" zoomScaleNormal="90" workbookViewId="0">
      <selection activeCell="R968" sqref="R968"/>
    </sheetView>
  </sheetViews>
  <sheetFormatPr defaultColWidth="9.140625" defaultRowHeight="11.25" x14ac:dyDescent="0.2"/>
  <cols>
    <col min="1" max="2" width="7.5703125" style="44" customWidth="1"/>
    <col min="3" max="3" width="49.28515625" style="10" customWidth="1"/>
    <col min="4" max="4" width="10.5703125" style="12" bestFit="1" customWidth="1"/>
    <col min="5" max="5" width="12.42578125" style="12" customWidth="1"/>
    <col min="6" max="6" width="10.7109375" style="12" bestFit="1" customWidth="1"/>
    <col min="7" max="7" width="10.5703125" style="12" bestFit="1" customWidth="1"/>
    <col min="8" max="8" width="9.85546875" style="12" customWidth="1"/>
    <col min="9" max="9" width="10.5703125" style="12" customWidth="1"/>
    <col min="10" max="16384" width="9.140625" style="10"/>
  </cols>
  <sheetData>
    <row r="1" spans="1:9" x14ac:dyDescent="0.2">
      <c r="C1" s="10" t="s">
        <v>574</v>
      </c>
      <c r="E1" s="19" t="s">
        <v>610</v>
      </c>
    </row>
    <row r="2" spans="1:9" x14ac:dyDescent="0.2">
      <c r="C2" s="10" t="s">
        <v>569</v>
      </c>
    </row>
    <row r="4" spans="1:9" s="1" customFormat="1" x14ac:dyDescent="0.2">
      <c r="A4" s="126" t="s">
        <v>111</v>
      </c>
      <c r="B4" s="126"/>
      <c r="C4" s="126"/>
      <c r="D4" s="126"/>
      <c r="E4" s="126"/>
      <c r="F4" s="126"/>
      <c r="G4" s="126"/>
      <c r="H4" s="126"/>
      <c r="I4" s="99"/>
    </row>
    <row r="5" spans="1:9" s="3" customFormat="1" x14ac:dyDescent="0.2">
      <c r="A5" s="124" t="s">
        <v>651</v>
      </c>
      <c r="B5" s="124"/>
      <c r="C5" s="124"/>
      <c r="D5" s="124"/>
      <c r="E5" s="124"/>
      <c r="F5" s="124"/>
      <c r="G5" s="124"/>
      <c r="H5" s="124"/>
      <c r="I5" s="97"/>
    </row>
    <row r="6" spans="1:9" s="3" customFormat="1" x14ac:dyDescent="0.2">
      <c r="A6" s="97"/>
      <c r="B6" s="97"/>
      <c r="C6" s="97"/>
      <c r="D6" s="97"/>
      <c r="E6" s="97"/>
      <c r="F6" s="97"/>
      <c r="H6" s="97" t="s">
        <v>611</v>
      </c>
      <c r="I6" s="97"/>
    </row>
    <row r="7" spans="1:9" s="1" customFormat="1" ht="30.75" customHeight="1" x14ac:dyDescent="0.2">
      <c r="A7" s="39"/>
      <c r="B7" s="39"/>
      <c r="D7" s="28" t="s">
        <v>557</v>
      </c>
      <c r="E7" s="28" t="s">
        <v>558</v>
      </c>
      <c r="F7" s="28" t="s">
        <v>559</v>
      </c>
      <c r="G7" s="28" t="s">
        <v>560</v>
      </c>
      <c r="H7" s="28" t="s">
        <v>561</v>
      </c>
      <c r="I7" s="75"/>
    </row>
    <row r="8" spans="1:9" s="1" customFormat="1" x14ac:dyDescent="0.2">
      <c r="A8" s="39" t="s">
        <v>229</v>
      </c>
      <c r="B8" s="39"/>
      <c r="D8" s="5"/>
      <c r="E8" s="5"/>
      <c r="F8" s="5"/>
      <c r="G8" s="5"/>
      <c r="H8" s="5"/>
      <c r="I8" s="5"/>
    </row>
    <row r="9" spans="1:9" s="1" customFormat="1" x14ac:dyDescent="0.2">
      <c r="A9" s="39" t="s">
        <v>228</v>
      </c>
      <c r="B9" s="39"/>
      <c r="D9" s="5"/>
      <c r="E9" s="5"/>
      <c r="F9" s="5"/>
      <c r="G9" s="5"/>
      <c r="H9" s="5"/>
      <c r="I9" s="5"/>
    </row>
    <row r="10" spans="1:9" s="1" customFormat="1" x14ac:dyDescent="0.2">
      <c r="A10" s="40" t="s">
        <v>52</v>
      </c>
      <c r="B10" s="40"/>
      <c r="D10" s="5"/>
      <c r="E10" s="5"/>
      <c r="F10" s="5"/>
      <c r="G10" s="5"/>
      <c r="H10" s="5"/>
      <c r="I10" s="5"/>
    </row>
    <row r="11" spans="1:9" s="1" customFormat="1" x14ac:dyDescent="0.2">
      <c r="A11" s="42" t="s">
        <v>584</v>
      </c>
      <c r="B11" s="42" t="s">
        <v>326</v>
      </c>
      <c r="C11" s="8" t="s">
        <v>586</v>
      </c>
      <c r="D11" s="9">
        <v>0</v>
      </c>
      <c r="E11" s="9"/>
      <c r="F11" s="9">
        <f t="shared" ref="F11:F13" si="0">SUM(D11:E11)</f>
        <v>0</v>
      </c>
      <c r="G11" s="9">
        <v>45000</v>
      </c>
      <c r="H11" s="93">
        <f>F11/G11</f>
        <v>0</v>
      </c>
      <c r="I11" s="12" t="s">
        <v>314</v>
      </c>
    </row>
    <row r="12" spans="1:9" s="1" customFormat="1" x14ac:dyDescent="0.2">
      <c r="A12" s="42" t="s">
        <v>585</v>
      </c>
      <c r="B12" s="42" t="s">
        <v>317</v>
      </c>
      <c r="C12" s="8" t="s">
        <v>89</v>
      </c>
      <c r="D12" s="9">
        <v>0</v>
      </c>
      <c r="E12" s="9"/>
      <c r="F12" s="9">
        <f t="shared" si="0"/>
        <v>0</v>
      </c>
      <c r="G12" s="9">
        <v>12150</v>
      </c>
      <c r="H12" s="93">
        <f t="shared" ref="H12" si="1">F12/G12</f>
        <v>0</v>
      </c>
      <c r="I12" s="12" t="s">
        <v>314</v>
      </c>
    </row>
    <row r="13" spans="1:9" s="1" customFormat="1" x14ac:dyDescent="0.2">
      <c r="A13" s="42" t="s">
        <v>472</v>
      </c>
      <c r="B13" s="42" t="s">
        <v>331</v>
      </c>
      <c r="C13" s="8" t="s">
        <v>166</v>
      </c>
      <c r="D13" s="9">
        <v>0</v>
      </c>
      <c r="E13" s="9">
        <v>950489</v>
      </c>
      <c r="F13" s="9">
        <f t="shared" si="0"/>
        <v>950489</v>
      </c>
      <c r="G13" s="9">
        <v>592339</v>
      </c>
      <c r="H13" s="93">
        <f>SUM(G13/F13)</f>
        <v>0.62319395595319882</v>
      </c>
      <c r="I13" s="12" t="s">
        <v>314</v>
      </c>
    </row>
    <row r="14" spans="1:9" x14ac:dyDescent="0.2">
      <c r="A14" s="42" t="s">
        <v>412</v>
      </c>
      <c r="B14" s="42" t="s">
        <v>412</v>
      </c>
      <c r="C14" s="8" t="s">
        <v>526</v>
      </c>
      <c r="D14" s="9">
        <v>500000</v>
      </c>
      <c r="E14" s="9"/>
      <c r="F14" s="9">
        <f t="shared" ref="F14:F21" si="2">SUM(D14:E14)</f>
        <v>500000</v>
      </c>
      <c r="G14" s="9">
        <v>500000</v>
      </c>
      <c r="H14" s="93">
        <f t="shared" ref="H14:H22" si="3">SUM(G14/F14)</f>
        <v>1</v>
      </c>
      <c r="I14" s="12" t="s">
        <v>314</v>
      </c>
    </row>
    <row r="15" spans="1:9" x14ac:dyDescent="0.2">
      <c r="A15" s="42" t="s">
        <v>412</v>
      </c>
      <c r="B15" s="42"/>
      <c r="C15" s="8" t="s">
        <v>527</v>
      </c>
      <c r="D15" s="9">
        <v>2857000</v>
      </c>
      <c r="E15" s="9">
        <v>3520330</v>
      </c>
      <c r="F15" s="9">
        <f t="shared" si="2"/>
        <v>6377330</v>
      </c>
      <c r="G15" s="9">
        <v>5878827</v>
      </c>
      <c r="H15" s="93">
        <f t="shared" si="3"/>
        <v>0.92183202061050629</v>
      </c>
      <c r="I15" s="12" t="s">
        <v>314</v>
      </c>
    </row>
    <row r="16" spans="1:9" x14ac:dyDescent="0.2">
      <c r="A16" s="42" t="s">
        <v>412</v>
      </c>
      <c r="B16" s="42"/>
      <c r="C16" s="8" t="s">
        <v>623</v>
      </c>
      <c r="D16" s="9">
        <v>0</v>
      </c>
      <c r="E16" s="9">
        <v>960000</v>
      </c>
      <c r="F16" s="9">
        <f t="shared" si="2"/>
        <v>960000</v>
      </c>
      <c r="G16" s="9">
        <v>1580000</v>
      </c>
      <c r="H16" s="93">
        <f t="shared" si="3"/>
        <v>1.6458333333333333</v>
      </c>
      <c r="I16" s="12" t="s">
        <v>314</v>
      </c>
    </row>
    <row r="17" spans="1:9" x14ac:dyDescent="0.2">
      <c r="A17" s="42" t="s">
        <v>412</v>
      </c>
      <c r="B17" s="42"/>
      <c r="C17" s="8" t="s">
        <v>641</v>
      </c>
      <c r="D17" s="9">
        <v>0</v>
      </c>
      <c r="E17" s="9">
        <v>2400000</v>
      </c>
      <c r="F17" s="9">
        <f t="shared" si="2"/>
        <v>2400000</v>
      </c>
      <c r="G17" s="9">
        <v>2400000</v>
      </c>
      <c r="H17" s="93">
        <f t="shared" si="3"/>
        <v>1</v>
      </c>
      <c r="I17" s="12" t="s">
        <v>314</v>
      </c>
    </row>
    <row r="18" spans="1:9" x14ac:dyDescent="0.2">
      <c r="A18" s="42" t="s">
        <v>319</v>
      </c>
      <c r="B18" s="42" t="s">
        <v>319</v>
      </c>
      <c r="C18" s="8" t="s">
        <v>434</v>
      </c>
      <c r="D18" s="9">
        <v>907000</v>
      </c>
      <c r="E18" s="9">
        <v>648000</v>
      </c>
      <c r="F18" s="9">
        <f t="shared" si="2"/>
        <v>1555000</v>
      </c>
      <c r="G18" s="9">
        <v>827456</v>
      </c>
      <c r="H18" s="93">
        <f t="shared" si="3"/>
        <v>0.53212604501607719</v>
      </c>
      <c r="I18" s="12" t="s">
        <v>314</v>
      </c>
    </row>
    <row r="19" spans="1:9" x14ac:dyDescent="0.2">
      <c r="A19" s="42" t="s">
        <v>501</v>
      </c>
      <c r="B19" s="42" t="s">
        <v>218</v>
      </c>
      <c r="C19" s="8" t="s">
        <v>583</v>
      </c>
      <c r="D19" s="9">
        <v>0</v>
      </c>
      <c r="E19" s="9"/>
      <c r="F19" s="9">
        <f t="shared" si="2"/>
        <v>0</v>
      </c>
      <c r="G19" s="9">
        <v>1200000</v>
      </c>
      <c r="H19" s="93">
        <v>0</v>
      </c>
      <c r="I19" s="12" t="s">
        <v>314</v>
      </c>
    </row>
    <row r="20" spans="1:9" x14ac:dyDescent="0.2">
      <c r="A20" s="42" t="s">
        <v>501</v>
      </c>
      <c r="B20" s="42"/>
      <c r="C20" s="8" t="s">
        <v>642</v>
      </c>
      <c r="D20" s="9">
        <v>0</v>
      </c>
      <c r="E20" s="9"/>
      <c r="F20" s="9">
        <f t="shared" si="2"/>
        <v>0</v>
      </c>
      <c r="G20" s="9">
        <v>5602743</v>
      </c>
      <c r="H20" s="93">
        <v>0</v>
      </c>
      <c r="I20" s="12" t="s">
        <v>314</v>
      </c>
    </row>
    <row r="21" spans="1:9" x14ac:dyDescent="0.2">
      <c r="A21" s="42" t="s">
        <v>505</v>
      </c>
      <c r="B21" s="42" t="s">
        <v>318</v>
      </c>
      <c r="C21" s="8" t="s">
        <v>506</v>
      </c>
      <c r="D21" s="9">
        <v>0</v>
      </c>
      <c r="E21" s="9"/>
      <c r="F21" s="9">
        <f t="shared" si="2"/>
        <v>0</v>
      </c>
      <c r="G21" s="9">
        <v>1836741</v>
      </c>
      <c r="H21" s="93">
        <v>0</v>
      </c>
      <c r="I21" s="12" t="s">
        <v>314</v>
      </c>
    </row>
    <row r="22" spans="1:9" s="3" customFormat="1" x14ac:dyDescent="0.2">
      <c r="A22" s="60"/>
      <c r="B22" s="60"/>
      <c r="C22" s="61" t="s">
        <v>85</v>
      </c>
      <c r="D22" s="62">
        <f>SUM(D11:D21)</f>
        <v>4264000</v>
      </c>
      <c r="E22" s="62">
        <f t="shared" ref="E22:F22" si="4">SUM(E11:E21)</f>
        <v>8478819</v>
      </c>
      <c r="F22" s="62">
        <f t="shared" si="4"/>
        <v>12742819</v>
      </c>
      <c r="G22" s="62">
        <v>20475256</v>
      </c>
      <c r="H22" s="93">
        <f t="shared" si="3"/>
        <v>1.6068074105109709</v>
      </c>
      <c r="I22" s="19"/>
    </row>
    <row r="23" spans="1:9" s="3" customFormat="1" x14ac:dyDescent="0.2">
      <c r="A23" s="50"/>
      <c r="B23" s="50"/>
      <c r="C23" s="18"/>
      <c r="D23" s="19"/>
      <c r="E23" s="19"/>
      <c r="F23" s="19"/>
      <c r="G23" s="19"/>
      <c r="H23" s="101"/>
      <c r="I23" s="19"/>
    </row>
    <row r="24" spans="1:9" s="3" customFormat="1" x14ac:dyDescent="0.2">
      <c r="A24" s="50"/>
      <c r="B24" s="50"/>
      <c r="C24" s="18"/>
      <c r="D24" s="19"/>
      <c r="E24" s="19"/>
      <c r="F24" s="19"/>
      <c r="G24" s="19"/>
      <c r="H24" s="101"/>
      <c r="I24" s="19"/>
    </row>
    <row r="25" spans="1:9" s="1" customFormat="1" x14ac:dyDescent="0.2">
      <c r="A25" s="39" t="s">
        <v>415</v>
      </c>
      <c r="B25" s="39"/>
      <c r="D25" s="5"/>
      <c r="E25" s="5"/>
      <c r="F25" s="5"/>
      <c r="G25" s="5"/>
      <c r="H25" s="102"/>
      <c r="I25" s="5"/>
    </row>
    <row r="26" spans="1:9" s="55" customFormat="1" ht="12.75" customHeight="1" x14ac:dyDescent="0.2">
      <c r="A26" s="52" t="s">
        <v>228</v>
      </c>
      <c r="B26" s="52"/>
      <c r="C26" s="53"/>
      <c r="D26" s="54"/>
      <c r="E26" s="54"/>
      <c r="F26" s="54"/>
      <c r="G26" s="54"/>
      <c r="H26" s="103"/>
      <c r="I26" s="54"/>
    </row>
    <row r="27" spans="1:9" s="1" customFormat="1" x14ac:dyDescent="0.2">
      <c r="A27" s="40" t="s">
        <v>52</v>
      </c>
      <c r="B27" s="40"/>
      <c r="D27" s="5"/>
      <c r="E27" s="5"/>
      <c r="F27" s="5"/>
      <c r="G27" s="5"/>
      <c r="H27" s="102"/>
      <c r="I27" s="5"/>
    </row>
    <row r="28" spans="1:9" x14ac:dyDescent="0.2">
      <c r="A28" s="42" t="s">
        <v>472</v>
      </c>
      <c r="B28" s="42" t="s">
        <v>331</v>
      </c>
      <c r="C28" s="8" t="s">
        <v>555</v>
      </c>
      <c r="D28" s="9">
        <v>4178000</v>
      </c>
      <c r="E28" s="9"/>
      <c r="F28" s="9">
        <f t="shared" ref="F28" si="5">SUM(D28:E28)</f>
        <v>4178000</v>
      </c>
      <c r="G28" s="9">
        <v>4177640</v>
      </c>
      <c r="H28" s="93">
        <f>G28/F28</f>
        <v>0.99991383437051218</v>
      </c>
      <c r="I28" s="12" t="s">
        <v>314</v>
      </c>
    </row>
    <row r="29" spans="1:9" ht="12" customHeight="1" x14ac:dyDescent="0.2">
      <c r="A29" s="41" t="s">
        <v>412</v>
      </c>
      <c r="B29" s="41" t="s">
        <v>412</v>
      </c>
      <c r="C29" s="8" t="s">
        <v>413</v>
      </c>
      <c r="D29" s="9">
        <v>15473000</v>
      </c>
      <c r="E29" s="9"/>
      <c r="F29" s="9">
        <f>SUM(D29:E29)</f>
        <v>15473000</v>
      </c>
      <c r="G29" s="9">
        <v>15472740</v>
      </c>
      <c r="H29" s="93">
        <f>G29/F29</f>
        <v>0.99998319653590129</v>
      </c>
      <c r="I29" s="12" t="s">
        <v>314</v>
      </c>
    </row>
    <row r="30" spans="1:9" s="3" customFormat="1" x14ac:dyDescent="0.2">
      <c r="A30" s="43"/>
      <c r="B30" s="43"/>
      <c r="C30" s="13" t="s">
        <v>85</v>
      </c>
      <c r="D30" s="14">
        <f>SUM(D28:D29)</f>
        <v>19651000</v>
      </c>
      <c r="E30" s="14">
        <f>SUM(E28:E29)</f>
        <v>0</v>
      </c>
      <c r="F30" s="14">
        <f>SUM(F28:F29)</f>
        <v>19651000</v>
      </c>
      <c r="G30" s="14">
        <v>19650380</v>
      </c>
      <c r="H30" s="104">
        <v>0.99996844944277641</v>
      </c>
      <c r="I30" s="6"/>
    </row>
    <row r="31" spans="1:9" s="3" customFormat="1" x14ac:dyDescent="0.2">
      <c r="A31" s="50"/>
      <c r="B31" s="50"/>
      <c r="C31" s="18"/>
      <c r="D31" s="19"/>
      <c r="E31" s="19"/>
      <c r="F31" s="19"/>
      <c r="G31" s="19"/>
      <c r="H31" s="101"/>
      <c r="I31" s="19"/>
    </row>
    <row r="32" spans="1:9" s="3" customFormat="1" x14ac:dyDescent="0.2">
      <c r="A32" s="50"/>
      <c r="B32" s="50"/>
      <c r="C32" s="18"/>
      <c r="D32" s="19"/>
      <c r="E32" s="19"/>
      <c r="F32" s="19"/>
      <c r="G32" s="19"/>
      <c r="H32" s="101"/>
      <c r="I32" s="19"/>
    </row>
    <row r="33" spans="1:9" s="1" customFormat="1" x14ac:dyDescent="0.2">
      <c r="A33" s="39" t="s">
        <v>415</v>
      </c>
      <c r="B33" s="39"/>
      <c r="D33" s="5"/>
      <c r="E33" s="5"/>
      <c r="F33" s="5"/>
      <c r="G33" s="5"/>
      <c r="H33" s="102"/>
      <c r="I33" s="5"/>
    </row>
    <row r="34" spans="1:9" s="55" customFormat="1" ht="12.75" customHeight="1" x14ac:dyDescent="0.2">
      <c r="A34" s="52" t="s">
        <v>228</v>
      </c>
      <c r="B34" s="52"/>
      <c r="C34" s="53"/>
      <c r="D34" s="54"/>
      <c r="E34" s="54"/>
      <c r="F34" s="54"/>
      <c r="G34" s="54"/>
      <c r="H34" s="103"/>
      <c r="I34" s="54"/>
    </row>
    <row r="35" spans="1:9" s="1" customFormat="1" x14ac:dyDescent="0.2">
      <c r="A35" s="40" t="s">
        <v>50</v>
      </c>
      <c r="B35" s="40"/>
      <c r="D35" s="5"/>
      <c r="E35" s="5"/>
      <c r="F35" s="5"/>
      <c r="G35" s="5"/>
      <c r="H35" s="102"/>
      <c r="I35" s="5"/>
    </row>
    <row r="36" spans="1:9" ht="12" customHeight="1" x14ac:dyDescent="0.2">
      <c r="A36" s="41" t="s">
        <v>347</v>
      </c>
      <c r="B36" s="41" t="s">
        <v>347</v>
      </c>
      <c r="C36" s="8" t="s">
        <v>425</v>
      </c>
      <c r="D36" s="9">
        <v>8043000</v>
      </c>
      <c r="E36" s="9"/>
      <c r="F36" s="9">
        <f>SUM(D36:E36)</f>
        <v>8043000</v>
      </c>
      <c r="G36" s="9">
        <v>8042734</v>
      </c>
      <c r="H36" s="93">
        <v>0.99996692776327245</v>
      </c>
      <c r="I36" s="12" t="s">
        <v>314</v>
      </c>
    </row>
    <row r="37" spans="1:9" s="3" customFormat="1" x14ac:dyDescent="0.2">
      <c r="A37" s="43"/>
      <c r="B37" s="43"/>
      <c r="C37" s="13" t="s">
        <v>62</v>
      </c>
      <c r="D37" s="14">
        <f t="shared" ref="D37" si="6">SUM(D36:D36)</f>
        <v>8043000</v>
      </c>
      <c r="E37" s="14">
        <f t="shared" ref="E37:F37" si="7">SUM(E36:E36)</f>
        <v>0</v>
      </c>
      <c r="F37" s="14">
        <f t="shared" si="7"/>
        <v>8043000</v>
      </c>
      <c r="G37" s="14">
        <v>8042734</v>
      </c>
      <c r="H37" s="104">
        <v>0.99996692776327245</v>
      </c>
      <c r="I37" s="6"/>
    </row>
    <row r="38" spans="1:9" s="3" customFormat="1" x14ac:dyDescent="0.2">
      <c r="A38" s="40"/>
      <c r="B38" s="40"/>
      <c r="D38" s="6"/>
      <c r="E38" s="6"/>
      <c r="F38" s="6"/>
      <c r="G38" s="6"/>
      <c r="H38" s="105"/>
      <c r="I38" s="6"/>
    </row>
    <row r="39" spans="1:9" s="3" customFormat="1" x14ac:dyDescent="0.2">
      <c r="A39" s="40"/>
      <c r="B39" s="40"/>
      <c r="D39" s="6"/>
      <c r="E39" s="6"/>
      <c r="F39" s="6"/>
      <c r="G39" s="6"/>
      <c r="H39" s="105"/>
      <c r="I39" s="6"/>
    </row>
    <row r="40" spans="1:9" s="1" customFormat="1" ht="12" customHeight="1" x14ac:dyDescent="0.2">
      <c r="A40" s="39" t="s">
        <v>230</v>
      </c>
      <c r="B40" s="39"/>
      <c r="D40" s="5"/>
      <c r="E40" s="5"/>
      <c r="F40" s="5"/>
      <c r="G40" s="5"/>
      <c r="H40" s="102"/>
      <c r="I40" s="5"/>
    </row>
    <row r="41" spans="1:9" s="1" customFormat="1" ht="12" customHeight="1" x14ac:dyDescent="0.2">
      <c r="A41" s="39" t="s">
        <v>228</v>
      </c>
      <c r="B41" s="39"/>
      <c r="D41" s="5"/>
      <c r="E41" s="5"/>
      <c r="F41" s="5"/>
      <c r="G41" s="5"/>
      <c r="H41" s="102"/>
      <c r="I41" s="5"/>
    </row>
    <row r="42" spans="1:9" s="3" customFormat="1" ht="12" customHeight="1" x14ac:dyDescent="0.2">
      <c r="A42" s="40" t="s">
        <v>52</v>
      </c>
      <c r="B42" s="40"/>
      <c r="D42" s="6"/>
      <c r="E42" s="6"/>
      <c r="F42" s="6"/>
      <c r="G42" s="6"/>
      <c r="H42" s="105"/>
      <c r="I42" s="6"/>
    </row>
    <row r="43" spans="1:9" ht="12" customHeight="1" x14ac:dyDescent="0.2">
      <c r="A43" s="42" t="s">
        <v>320</v>
      </c>
      <c r="B43" s="42" t="s">
        <v>320</v>
      </c>
      <c r="C43" s="8" t="s">
        <v>483</v>
      </c>
      <c r="D43" s="9">
        <v>100000</v>
      </c>
      <c r="E43" s="9">
        <v>708000</v>
      </c>
      <c r="F43" s="9">
        <f>SUM(D43:E43)</f>
        <v>808000</v>
      </c>
      <c r="G43" s="9">
        <v>803154</v>
      </c>
      <c r="H43" s="93">
        <f>SUM(G43/F43)</f>
        <v>0.99400247524752472</v>
      </c>
      <c r="I43" s="12" t="s">
        <v>315</v>
      </c>
    </row>
    <row r="44" spans="1:9" ht="12" customHeight="1" x14ac:dyDescent="0.2">
      <c r="A44" s="42" t="s">
        <v>460</v>
      </c>
      <c r="B44" s="42" t="s">
        <v>333</v>
      </c>
      <c r="C44" s="8" t="s">
        <v>298</v>
      </c>
      <c r="D44" s="9">
        <v>1100000</v>
      </c>
      <c r="E44" s="9">
        <v>-708000</v>
      </c>
      <c r="F44" s="9">
        <f>SUM(D44:E44)</f>
        <v>392000</v>
      </c>
      <c r="G44" s="9">
        <v>66283</v>
      </c>
      <c r="H44" s="93">
        <f t="shared" ref="H44:H76" si="8">SUM(G44/F44)</f>
        <v>0.16908928571428572</v>
      </c>
      <c r="I44" s="12" t="s">
        <v>315</v>
      </c>
    </row>
    <row r="45" spans="1:9" ht="12" customHeight="1" x14ac:dyDescent="0.2">
      <c r="A45" s="42" t="s">
        <v>319</v>
      </c>
      <c r="B45" s="42" t="s">
        <v>319</v>
      </c>
      <c r="C45" s="8" t="s">
        <v>132</v>
      </c>
      <c r="D45" s="9">
        <v>297000</v>
      </c>
      <c r="E45" s="9"/>
      <c r="F45" s="9">
        <f t="shared" ref="F45:F60" si="9">SUM(D45:E45)</f>
        <v>297000</v>
      </c>
      <c r="G45" s="9">
        <v>234748</v>
      </c>
      <c r="H45" s="93">
        <f t="shared" si="8"/>
        <v>0.79039730639730643</v>
      </c>
      <c r="I45" s="12" t="s">
        <v>315</v>
      </c>
    </row>
    <row r="46" spans="1:9" ht="12" customHeight="1" x14ac:dyDescent="0.2">
      <c r="A46" s="42" t="s">
        <v>227</v>
      </c>
      <c r="B46" s="42" t="s">
        <v>227</v>
      </c>
      <c r="C46" s="8" t="s">
        <v>63</v>
      </c>
      <c r="D46" s="9">
        <v>7549000</v>
      </c>
      <c r="E46" s="9"/>
      <c r="F46" s="9">
        <f t="shared" si="9"/>
        <v>7549000</v>
      </c>
      <c r="G46" s="9">
        <v>7548900</v>
      </c>
      <c r="H46" s="93">
        <f t="shared" si="8"/>
        <v>0.99998675321234598</v>
      </c>
      <c r="I46" s="12" t="s">
        <v>315</v>
      </c>
    </row>
    <row r="47" spans="1:9" ht="12" customHeight="1" x14ac:dyDescent="0.2">
      <c r="A47" s="42" t="s">
        <v>227</v>
      </c>
      <c r="B47" s="42"/>
      <c r="C47" s="8" t="s">
        <v>254</v>
      </c>
      <c r="D47" s="9">
        <v>1165000</v>
      </c>
      <c r="E47" s="9"/>
      <c r="F47" s="9">
        <f t="shared" si="9"/>
        <v>1165000</v>
      </c>
      <c r="G47" s="9">
        <v>1149562</v>
      </c>
      <c r="H47" s="93">
        <f t="shared" si="8"/>
        <v>0.98674849785407726</v>
      </c>
      <c r="I47" s="12" t="s">
        <v>315</v>
      </c>
    </row>
    <row r="48" spans="1:9" ht="12" customHeight="1" x14ac:dyDescent="0.2">
      <c r="A48" s="42" t="s">
        <v>227</v>
      </c>
      <c r="B48" s="42"/>
      <c r="C48" s="8" t="s">
        <v>311</v>
      </c>
      <c r="D48" s="9">
        <v>232000</v>
      </c>
      <c r="E48" s="9"/>
      <c r="F48" s="9">
        <f t="shared" si="9"/>
        <v>232000</v>
      </c>
      <c r="G48" s="9">
        <v>232536</v>
      </c>
      <c r="H48" s="93">
        <f t="shared" si="8"/>
        <v>1.0023103448275863</v>
      </c>
      <c r="I48" s="12" t="s">
        <v>315</v>
      </c>
    </row>
    <row r="49" spans="1:9" ht="12" customHeight="1" x14ac:dyDescent="0.2">
      <c r="A49" s="42" t="s">
        <v>227</v>
      </c>
      <c r="B49" s="42"/>
      <c r="C49" s="8" t="s">
        <v>631</v>
      </c>
      <c r="D49" s="9">
        <v>0</v>
      </c>
      <c r="E49" s="9">
        <v>508046</v>
      </c>
      <c r="F49" s="9">
        <f t="shared" si="9"/>
        <v>508046</v>
      </c>
      <c r="G49" s="9">
        <v>508046</v>
      </c>
      <c r="H49" s="93">
        <f t="shared" si="8"/>
        <v>1</v>
      </c>
      <c r="I49" s="12" t="s">
        <v>315</v>
      </c>
    </row>
    <row r="50" spans="1:9" ht="12" customHeight="1" x14ac:dyDescent="0.2">
      <c r="A50" s="42" t="s">
        <v>227</v>
      </c>
      <c r="B50" s="42"/>
      <c r="C50" s="8" t="s">
        <v>169</v>
      </c>
      <c r="D50" s="9">
        <v>30000</v>
      </c>
      <c r="E50" s="9"/>
      <c r="F50" s="9">
        <f t="shared" si="9"/>
        <v>30000</v>
      </c>
      <c r="G50" s="9">
        <v>0</v>
      </c>
      <c r="H50" s="93">
        <f t="shared" si="8"/>
        <v>0</v>
      </c>
      <c r="I50" s="12" t="s">
        <v>315</v>
      </c>
    </row>
    <row r="51" spans="1:9" ht="12" customHeight="1" x14ac:dyDescent="0.2">
      <c r="A51" s="42" t="s">
        <v>227</v>
      </c>
      <c r="B51" s="42"/>
      <c r="C51" s="8" t="s">
        <v>151</v>
      </c>
      <c r="D51" s="9">
        <v>50000</v>
      </c>
      <c r="E51" s="9"/>
      <c r="F51" s="9">
        <f t="shared" si="9"/>
        <v>50000</v>
      </c>
      <c r="G51" s="9">
        <v>0</v>
      </c>
      <c r="H51" s="93">
        <f t="shared" si="8"/>
        <v>0</v>
      </c>
      <c r="I51" s="12" t="s">
        <v>315</v>
      </c>
    </row>
    <row r="52" spans="1:9" ht="12" customHeight="1" x14ac:dyDescent="0.2">
      <c r="A52" s="42" t="s">
        <v>227</v>
      </c>
      <c r="B52" s="42"/>
      <c r="C52" s="8" t="s">
        <v>252</v>
      </c>
      <c r="D52" s="9">
        <v>1843000</v>
      </c>
      <c r="E52" s="9"/>
      <c r="F52" s="9">
        <f t="shared" si="9"/>
        <v>1843000</v>
      </c>
      <c r="G52" s="9">
        <v>1865641</v>
      </c>
      <c r="H52" s="93">
        <f t="shared" si="8"/>
        <v>1.0122848616386326</v>
      </c>
      <c r="I52" s="12" t="s">
        <v>315</v>
      </c>
    </row>
    <row r="53" spans="1:9" ht="12" customHeight="1" x14ac:dyDescent="0.2">
      <c r="A53" s="42" t="s">
        <v>227</v>
      </c>
      <c r="B53" s="42"/>
      <c r="C53" s="8" t="s">
        <v>253</v>
      </c>
      <c r="D53" s="9">
        <v>301000</v>
      </c>
      <c r="E53" s="9"/>
      <c r="F53" s="9">
        <f t="shared" si="9"/>
        <v>301000</v>
      </c>
      <c r="G53" s="9">
        <v>287878</v>
      </c>
      <c r="H53" s="93">
        <f t="shared" si="8"/>
        <v>0.95640531561461795</v>
      </c>
      <c r="I53" s="12" t="s">
        <v>315</v>
      </c>
    </row>
    <row r="54" spans="1:9" ht="12" customHeight="1" x14ac:dyDescent="0.2">
      <c r="A54" s="42" t="s">
        <v>227</v>
      </c>
      <c r="B54" s="42"/>
      <c r="C54" s="8" t="s">
        <v>64</v>
      </c>
      <c r="D54" s="9">
        <v>2850000</v>
      </c>
      <c r="E54" s="9"/>
      <c r="F54" s="9">
        <f t="shared" si="9"/>
        <v>2850000</v>
      </c>
      <c r="G54" s="9">
        <v>2884237</v>
      </c>
      <c r="H54" s="93">
        <f t="shared" si="8"/>
        <v>1.0120129824561404</v>
      </c>
      <c r="I54" s="12" t="s">
        <v>315</v>
      </c>
    </row>
    <row r="55" spans="1:9" ht="12" customHeight="1" x14ac:dyDescent="0.2">
      <c r="A55" s="42" t="s">
        <v>321</v>
      </c>
      <c r="B55" s="42" t="s">
        <v>321</v>
      </c>
      <c r="C55" s="8" t="s">
        <v>82</v>
      </c>
      <c r="D55" s="9">
        <v>300000</v>
      </c>
      <c r="E55" s="9"/>
      <c r="F55" s="9">
        <f t="shared" si="9"/>
        <v>300000</v>
      </c>
      <c r="G55" s="9">
        <v>51586</v>
      </c>
      <c r="H55" s="93">
        <f t="shared" si="8"/>
        <v>0.17195333333333335</v>
      </c>
      <c r="I55" s="12" t="s">
        <v>315</v>
      </c>
    </row>
    <row r="56" spans="1:9" ht="12" customHeight="1" x14ac:dyDescent="0.2">
      <c r="A56" s="42" t="s">
        <v>321</v>
      </c>
      <c r="B56" s="42"/>
      <c r="C56" s="8" t="s">
        <v>114</v>
      </c>
      <c r="D56" s="9">
        <v>765000</v>
      </c>
      <c r="E56" s="9"/>
      <c r="F56" s="9">
        <f t="shared" si="9"/>
        <v>765000</v>
      </c>
      <c r="G56" s="9">
        <v>729243</v>
      </c>
      <c r="H56" s="93">
        <f t="shared" si="8"/>
        <v>0.95325882352941171</v>
      </c>
      <c r="I56" s="12" t="s">
        <v>315</v>
      </c>
    </row>
    <row r="57" spans="1:9" ht="12" customHeight="1" x14ac:dyDescent="0.2">
      <c r="A57" s="42" t="s">
        <v>214</v>
      </c>
      <c r="B57" s="42" t="s">
        <v>214</v>
      </c>
      <c r="C57" s="8" t="s">
        <v>95</v>
      </c>
      <c r="D57" s="9">
        <v>687000</v>
      </c>
      <c r="E57" s="9"/>
      <c r="F57" s="9">
        <f t="shared" si="9"/>
        <v>687000</v>
      </c>
      <c r="G57" s="9">
        <v>1167243</v>
      </c>
      <c r="H57" s="93">
        <f t="shared" si="8"/>
        <v>1.6990436681222707</v>
      </c>
      <c r="I57" s="12" t="s">
        <v>315</v>
      </c>
    </row>
    <row r="58" spans="1:9" ht="12" customHeight="1" x14ac:dyDescent="0.2">
      <c r="A58" s="42" t="s">
        <v>271</v>
      </c>
      <c r="B58" s="42"/>
      <c r="C58" s="8" t="s">
        <v>11</v>
      </c>
      <c r="D58" s="9">
        <v>107000</v>
      </c>
      <c r="E58" s="9"/>
      <c r="F58" s="9">
        <f t="shared" si="9"/>
        <v>107000</v>
      </c>
      <c r="G58" s="9">
        <v>79972</v>
      </c>
      <c r="H58" s="93">
        <f t="shared" si="8"/>
        <v>0.74740186915887852</v>
      </c>
      <c r="I58" s="12" t="s">
        <v>315</v>
      </c>
    </row>
    <row r="59" spans="1:9" ht="12" customHeight="1" x14ac:dyDescent="0.2">
      <c r="A59" s="42" t="s">
        <v>224</v>
      </c>
      <c r="B59" s="42" t="s">
        <v>224</v>
      </c>
      <c r="C59" s="8" t="s">
        <v>358</v>
      </c>
      <c r="D59" s="9">
        <v>50000</v>
      </c>
      <c r="E59" s="9"/>
      <c r="F59" s="9">
        <f t="shared" si="9"/>
        <v>50000</v>
      </c>
      <c r="G59" s="9">
        <v>0</v>
      </c>
      <c r="H59" s="93">
        <f t="shared" si="8"/>
        <v>0</v>
      </c>
      <c r="I59" s="12" t="s">
        <v>315</v>
      </c>
    </row>
    <row r="60" spans="1:9" ht="12" customHeight="1" x14ac:dyDescent="0.2">
      <c r="A60" s="42" t="s">
        <v>224</v>
      </c>
      <c r="B60" s="42"/>
      <c r="C60" s="8" t="s">
        <v>188</v>
      </c>
      <c r="D60" s="9">
        <v>20000</v>
      </c>
      <c r="E60" s="9"/>
      <c r="F60" s="9">
        <f t="shared" si="9"/>
        <v>20000</v>
      </c>
      <c r="G60" s="9">
        <v>0</v>
      </c>
      <c r="H60" s="93">
        <f t="shared" si="8"/>
        <v>0</v>
      </c>
      <c r="I60" s="12" t="s">
        <v>315</v>
      </c>
    </row>
    <row r="61" spans="1:9" ht="12" customHeight="1" x14ac:dyDescent="0.2">
      <c r="A61" s="42" t="s">
        <v>326</v>
      </c>
      <c r="B61" s="42" t="s">
        <v>326</v>
      </c>
      <c r="C61" s="8" t="s">
        <v>91</v>
      </c>
      <c r="D61" s="9">
        <v>20000</v>
      </c>
      <c r="E61" s="9"/>
      <c r="F61" s="9">
        <f t="shared" ref="F61:F75" si="10">SUM(D61:E61)</f>
        <v>20000</v>
      </c>
      <c r="G61" s="9">
        <v>79979</v>
      </c>
      <c r="H61" s="93">
        <f t="shared" si="8"/>
        <v>3.9989499999999998</v>
      </c>
      <c r="I61" s="12" t="s">
        <v>315</v>
      </c>
    </row>
    <row r="62" spans="1:9" ht="12" customHeight="1" x14ac:dyDescent="0.2">
      <c r="A62" s="42" t="s">
        <v>326</v>
      </c>
      <c r="B62" s="42"/>
      <c r="C62" s="8" t="s">
        <v>457</v>
      </c>
      <c r="D62" s="9">
        <v>100000</v>
      </c>
      <c r="E62" s="9"/>
      <c r="F62" s="9">
        <f t="shared" si="10"/>
        <v>100000</v>
      </c>
      <c r="G62" s="9">
        <v>126090</v>
      </c>
      <c r="H62" s="93">
        <f t="shared" si="8"/>
        <v>1.2608999999999999</v>
      </c>
      <c r="I62" s="12" t="s">
        <v>315</v>
      </c>
    </row>
    <row r="63" spans="1:9" ht="12" customHeight="1" x14ac:dyDescent="0.2">
      <c r="A63" s="42" t="s">
        <v>326</v>
      </c>
      <c r="B63" s="42"/>
      <c r="C63" s="8" t="s">
        <v>65</v>
      </c>
      <c r="D63" s="9">
        <v>100000</v>
      </c>
      <c r="E63" s="9"/>
      <c r="F63" s="9">
        <f t="shared" si="10"/>
        <v>100000</v>
      </c>
      <c r="G63" s="9">
        <v>45231</v>
      </c>
      <c r="H63" s="93">
        <f t="shared" si="8"/>
        <v>0.45230999999999999</v>
      </c>
      <c r="I63" s="12" t="s">
        <v>315</v>
      </c>
    </row>
    <row r="64" spans="1:9" ht="12" customHeight="1" x14ac:dyDescent="0.2">
      <c r="A64" s="42" t="s">
        <v>326</v>
      </c>
      <c r="B64" s="42"/>
      <c r="C64" s="8" t="s">
        <v>87</v>
      </c>
      <c r="D64" s="9">
        <v>50000</v>
      </c>
      <c r="E64" s="9"/>
      <c r="F64" s="9">
        <f t="shared" si="10"/>
        <v>50000</v>
      </c>
      <c r="G64" s="9">
        <v>146711</v>
      </c>
      <c r="H64" s="93">
        <f t="shared" si="8"/>
        <v>2.9342199999999998</v>
      </c>
      <c r="I64" s="12" t="s">
        <v>315</v>
      </c>
    </row>
    <row r="65" spans="1:9" ht="12" customHeight="1" x14ac:dyDescent="0.2">
      <c r="A65" s="42" t="s">
        <v>223</v>
      </c>
      <c r="B65" s="42" t="s">
        <v>223</v>
      </c>
      <c r="C65" s="8" t="s">
        <v>348</v>
      </c>
      <c r="D65" s="9">
        <v>75000</v>
      </c>
      <c r="E65" s="9"/>
      <c r="F65" s="9">
        <f t="shared" si="10"/>
        <v>75000</v>
      </c>
      <c r="G65" s="9">
        <v>71670</v>
      </c>
      <c r="H65" s="93">
        <f t="shared" si="8"/>
        <v>0.9556</v>
      </c>
      <c r="I65" s="12" t="s">
        <v>315</v>
      </c>
    </row>
    <row r="66" spans="1:9" ht="12" customHeight="1" x14ac:dyDescent="0.2">
      <c r="A66" s="42" t="s">
        <v>215</v>
      </c>
      <c r="B66" s="42" t="s">
        <v>215</v>
      </c>
      <c r="C66" s="8" t="s">
        <v>186</v>
      </c>
      <c r="D66" s="9">
        <v>400000</v>
      </c>
      <c r="E66" s="9"/>
      <c r="F66" s="9">
        <f t="shared" si="10"/>
        <v>400000</v>
      </c>
      <c r="G66" s="9">
        <v>311960</v>
      </c>
      <c r="H66" s="93">
        <f t="shared" si="8"/>
        <v>0.77990000000000004</v>
      </c>
      <c r="I66" s="12" t="s">
        <v>315</v>
      </c>
    </row>
    <row r="67" spans="1:9" ht="12" customHeight="1" x14ac:dyDescent="0.2">
      <c r="A67" s="42" t="s">
        <v>219</v>
      </c>
      <c r="B67" s="42" t="s">
        <v>219</v>
      </c>
      <c r="C67" s="8" t="s">
        <v>349</v>
      </c>
      <c r="D67" s="9">
        <v>100000</v>
      </c>
      <c r="E67" s="9"/>
      <c r="F67" s="9">
        <f t="shared" si="10"/>
        <v>100000</v>
      </c>
      <c r="G67" s="9">
        <v>-45921</v>
      </c>
      <c r="H67" s="93">
        <f t="shared" si="8"/>
        <v>-0.45921000000000001</v>
      </c>
      <c r="I67" s="12" t="s">
        <v>315</v>
      </c>
    </row>
    <row r="68" spans="1:9" ht="12" customHeight="1" x14ac:dyDescent="0.2">
      <c r="A68" s="42" t="s">
        <v>219</v>
      </c>
      <c r="B68" s="42"/>
      <c r="C68" s="29" t="s">
        <v>58</v>
      </c>
      <c r="D68" s="9">
        <v>350000</v>
      </c>
      <c r="E68" s="9"/>
      <c r="F68" s="9">
        <f t="shared" si="10"/>
        <v>350000</v>
      </c>
      <c r="G68" s="9">
        <v>384142</v>
      </c>
      <c r="H68" s="93">
        <f t="shared" si="8"/>
        <v>1.0975485714285713</v>
      </c>
      <c r="I68" s="12" t="s">
        <v>315</v>
      </c>
    </row>
    <row r="69" spans="1:9" ht="12" customHeight="1" x14ac:dyDescent="0.2">
      <c r="A69" s="42" t="s">
        <v>219</v>
      </c>
      <c r="B69" s="42"/>
      <c r="C69" s="29" t="s">
        <v>189</v>
      </c>
      <c r="D69" s="9">
        <v>100000</v>
      </c>
      <c r="E69" s="9"/>
      <c r="F69" s="9">
        <f t="shared" si="10"/>
        <v>100000</v>
      </c>
      <c r="G69" s="9">
        <v>95869</v>
      </c>
      <c r="H69" s="93">
        <f t="shared" si="8"/>
        <v>0.95869000000000004</v>
      </c>
      <c r="I69" s="12" t="s">
        <v>315</v>
      </c>
    </row>
    <row r="70" spans="1:9" ht="12" customHeight="1" x14ac:dyDescent="0.2">
      <c r="A70" s="42" t="s">
        <v>587</v>
      </c>
      <c r="B70" s="42" t="s">
        <v>329</v>
      </c>
      <c r="C70" s="29" t="s">
        <v>588</v>
      </c>
      <c r="D70" s="9">
        <v>0</v>
      </c>
      <c r="E70" s="9"/>
      <c r="F70" s="9">
        <f t="shared" si="10"/>
        <v>0</v>
      </c>
      <c r="G70" s="9">
        <v>2756</v>
      </c>
      <c r="H70" s="93">
        <v>0</v>
      </c>
      <c r="I70" s="12" t="s">
        <v>315</v>
      </c>
    </row>
    <row r="71" spans="1:9" ht="12" customHeight="1" x14ac:dyDescent="0.2">
      <c r="A71" s="42" t="s">
        <v>222</v>
      </c>
      <c r="B71" s="42" t="s">
        <v>222</v>
      </c>
      <c r="C71" s="29" t="s">
        <v>493</v>
      </c>
      <c r="D71" s="9">
        <v>50000</v>
      </c>
      <c r="E71" s="9"/>
      <c r="F71" s="9">
        <f t="shared" si="10"/>
        <v>50000</v>
      </c>
      <c r="G71" s="9">
        <v>0</v>
      </c>
      <c r="H71" s="93">
        <f t="shared" si="8"/>
        <v>0</v>
      </c>
      <c r="I71" s="12" t="s">
        <v>315</v>
      </c>
    </row>
    <row r="72" spans="1:9" ht="12" customHeight="1" x14ac:dyDescent="0.2">
      <c r="A72" s="42" t="s">
        <v>220</v>
      </c>
      <c r="B72" s="42" t="s">
        <v>220</v>
      </c>
      <c r="C72" s="29" t="s">
        <v>277</v>
      </c>
      <c r="D72" s="9">
        <v>50000</v>
      </c>
      <c r="E72" s="9"/>
      <c r="F72" s="9">
        <f t="shared" si="10"/>
        <v>50000</v>
      </c>
      <c r="G72" s="9">
        <v>3150</v>
      </c>
      <c r="H72" s="93">
        <f t="shared" si="8"/>
        <v>6.3E-2</v>
      </c>
      <c r="I72" s="12" t="s">
        <v>315</v>
      </c>
    </row>
    <row r="73" spans="1:9" ht="12" customHeight="1" x14ac:dyDescent="0.2">
      <c r="A73" s="42" t="s">
        <v>220</v>
      </c>
      <c r="B73" s="42"/>
      <c r="C73" s="29" t="s">
        <v>432</v>
      </c>
      <c r="D73" s="9">
        <v>100000</v>
      </c>
      <c r="E73" s="9"/>
      <c r="F73" s="9">
        <f t="shared" si="10"/>
        <v>100000</v>
      </c>
      <c r="G73" s="9">
        <v>107000</v>
      </c>
      <c r="H73" s="93">
        <f t="shared" si="8"/>
        <v>1.07</v>
      </c>
      <c r="I73" s="12" t="s">
        <v>315</v>
      </c>
    </row>
    <row r="74" spans="1:9" ht="12" customHeight="1" x14ac:dyDescent="0.2">
      <c r="A74" s="42" t="s">
        <v>220</v>
      </c>
      <c r="B74" s="42"/>
      <c r="C74" s="8" t="s">
        <v>165</v>
      </c>
      <c r="D74" s="9">
        <v>150000</v>
      </c>
      <c r="E74" s="9"/>
      <c r="F74" s="9">
        <f t="shared" si="10"/>
        <v>150000</v>
      </c>
      <c r="G74" s="9">
        <v>27928</v>
      </c>
      <c r="H74" s="93">
        <f t="shared" si="8"/>
        <v>0.18618666666666667</v>
      </c>
      <c r="I74" s="12" t="s">
        <v>315</v>
      </c>
    </row>
    <row r="75" spans="1:9" ht="12" customHeight="1" x14ac:dyDescent="0.2">
      <c r="A75" s="42" t="s">
        <v>317</v>
      </c>
      <c r="B75" s="42" t="s">
        <v>317</v>
      </c>
      <c r="C75" s="8" t="s">
        <v>55</v>
      </c>
      <c r="D75" s="9">
        <v>463000</v>
      </c>
      <c r="E75" s="9"/>
      <c r="F75" s="9">
        <f t="shared" si="10"/>
        <v>463000</v>
      </c>
      <c r="G75" s="9">
        <v>359697</v>
      </c>
      <c r="H75" s="93">
        <f t="shared" si="8"/>
        <v>0.77688336933045354</v>
      </c>
      <c r="I75" s="12" t="s">
        <v>315</v>
      </c>
    </row>
    <row r="76" spans="1:9" s="3" customFormat="1" ht="12" customHeight="1" x14ac:dyDescent="0.2">
      <c r="A76" s="43"/>
      <c r="B76" s="43"/>
      <c r="C76" s="13" t="s">
        <v>85</v>
      </c>
      <c r="D76" s="14">
        <f>SUM(D43:D75)</f>
        <v>19554000</v>
      </c>
      <c r="E76" s="14">
        <f>SUM(E43:E75)</f>
        <v>508046</v>
      </c>
      <c r="F76" s="14">
        <f>SUM(F43:F75)</f>
        <v>20062046</v>
      </c>
      <c r="G76" s="14">
        <v>19325291</v>
      </c>
      <c r="H76" s="93">
        <f t="shared" si="8"/>
        <v>0.96327617831202261</v>
      </c>
      <c r="I76" s="6"/>
    </row>
    <row r="77" spans="1:9" s="3" customFormat="1" ht="12" customHeight="1" x14ac:dyDescent="0.2">
      <c r="A77" s="40"/>
      <c r="B77" s="40"/>
      <c r="D77" s="6"/>
      <c r="E77" s="6"/>
      <c r="F77" s="6"/>
      <c r="G77" s="6"/>
      <c r="H77" s="105"/>
      <c r="I77" s="6"/>
    </row>
    <row r="78" spans="1:9" s="3" customFormat="1" ht="12" customHeight="1" x14ac:dyDescent="0.2">
      <c r="A78" s="40"/>
      <c r="B78" s="40"/>
      <c r="D78" s="6"/>
      <c r="E78" s="6"/>
      <c r="F78" s="6"/>
      <c r="G78" s="6"/>
      <c r="H78" s="105"/>
      <c r="I78" s="6"/>
    </row>
    <row r="79" spans="1:9" s="3" customFormat="1" ht="12" customHeight="1" x14ac:dyDescent="0.2">
      <c r="A79" s="40"/>
      <c r="B79" s="40"/>
      <c r="D79" s="6"/>
      <c r="E79" s="6"/>
      <c r="F79" s="6"/>
      <c r="G79" s="6"/>
      <c r="H79" s="105"/>
      <c r="I79" s="6"/>
    </row>
    <row r="80" spans="1:9" s="1" customFormat="1" ht="12" customHeight="1" x14ac:dyDescent="0.2">
      <c r="A80" s="39" t="s">
        <v>230</v>
      </c>
      <c r="B80" s="39"/>
      <c r="D80" s="5"/>
      <c r="E80" s="5"/>
      <c r="F80" s="5"/>
      <c r="G80" s="5"/>
      <c r="H80" s="102"/>
      <c r="I80" s="5"/>
    </row>
    <row r="81" spans="1:9" s="1" customFormat="1" ht="12" customHeight="1" x14ac:dyDescent="0.2">
      <c r="A81" s="39" t="s">
        <v>228</v>
      </c>
      <c r="B81" s="39"/>
      <c r="D81" s="5"/>
      <c r="E81" s="5"/>
      <c r="F81" s="5"/>
      <c r="G81" s="5"/>
      <c r="H81" s="102"/>
      <c r="I81" s="5"/>
    </row>
    <row r="82" spans="1:9" s="3" customFormat="1" ht="12" customHeight="1" x14ac:dyDescent="0.2">
      <c r="A82" s="40" t="s">
        <v>52</v>
      </c>
      <c r="B82" s="40"/>
      <c r="D82" s="6"/>
      <c r="E82" s="6"/>
      <c r="F82" s="6"/>
      <c r="G82" s="6"/>
      <c r="H82" s="105"/>
      <c r="I82" s="6"/>
    </row>
    <row r="83" spans="1:9" ht="12" customHeight="1" x14ac:dyDescent="0.2">
      <c r="A83" s="42" t="s">
        <v>365</v>
      </c>
      <c r="B83" s="42" t="s">
        <v>323</v>
      </c>
      <c r="C83" s="8" t="s">
        <v>83</v>
      </c>
      <c r="D83" s="9">
        <v>270000</v>
      </c>
      <c r="E83" s="9"/>
      <c r="F83" s="9">
        <f>SUM(D83:E83)</f>
        <v>270000</v>
      </c>
      <c r="G83" s="9">
        <v>115000</v>
      </c>
      <c r="H83" s="93">
        <f>G83/F83</f>
        <v>0.42592592592592593</v>
      </c>
      <c r="I83" s="12" t="s">
        <v>315</v>
      </c>
    </row>
    <row r="84" spans="1:9" s="3" customFormat="1" ht="12" customHeight="1" x14ac:dyDescent="0.2">
      <c r="A84" s="43"/>
      <c r="B84" s="43"/>
      <c r="C84" s="13" t="s">
        <v>85</v>
      </c>
      <c r="D84" s="14">
        <f t="shared" ref="D84" si="11">SUM(D83)</f>
        <v>270000</v>
      </c>
      <c r="E84" s="14">
        <f t="shared" ref="E84:F84" si="12">SUM(E83)</f>
        <v>0</v>
      </c>
      <c r="F84" s="14">
        <f t="shared" si="12"/>
        <v>270000</v>
      </c>
      <c r="G84" s="14">
        <v>115000</v>
      </c>
      <c r="H84" s="104">
        <v>0.42592592592592593</v>
      </c>
      <c r="I84" s="6"/>
    </row>
    <row r="85" spans="1:9" s="3" customFormat="1" ht="12" customHeight="1" x14ac:dyDescent="0.2">
      <c r="A85" s="40"/>
      <c r="B85" s="40"/>
      <c r="D85" s="6"/>
      <c r="E85" s="6"/>
      <c r="F85" s="6"/>
      <c r="G85" s="6"/>
      <c r="H85" s="105"/>
      <c r="I85" s="6"/>
    </row>
    <row r="86" spans="1:9" s="3" customFormat="1" ht="12" customHeight="1" x14ac:dyDescent="0.2">
      <c r="A86" s="40"/>
      <c r="B86" s="40"/>
      <c r="D86" s="6"/>
      <c r="E86" s="6"/>
      <c r="F86" s="6"/>
      <c r="G86" s="6"/>
      <c r="H86" s="105"/>
      <c r="I86" s="6"/>
    </row>
    <row r="87" spans="1:9" s="1" customFormat="1" x14ac:dyDescent="0.2">
      <c r="A87" s="39" t="s">
        <v>463</v>
      </c>
      <c r="B87" s="39"/>
      <c r="D87" s="5"/>
      <c r="E87" s="5"/>
      <c r="F87" s="5"/>
      <c r="G87" s="5"/>
      <c r="H87" s="102"/>
      <c r="I87" s="5"/>
    </row>
    <row r="88" spans="1:9" s="55" customFormat="1" ht="12.75" customHeight="1" x14ac:dyDescent="0.2">
      <c r="A88" s="52" t="s">
        <v>228</v>
      </c>
      <c r="B88" s="52"/>
      <c r="C88" s="53"/>
      <c r="D88" s="54"/>
      <c r="E88" s="54"/>
      <c r="F88" s="54"/>
      <c r="G88" s="54"/>
      <c r="H88" s="103"/>
      <c r="I88" s="54"/>
    </row>
    <row r="89" spans="1:9" s="1" customFormat="1" x14ac:dyDescent="0.2">
      <c r="A89" s="40" t="s">
        <v>52</v>
      </c>
      <c r="B89" s="40"/>
      <c r="D89" s="5"/>
      <c r="E89" s="5"/>
      <c r="F89" s="5"/>
      <c r="G89" s="5"/>
      <c r="H89" s="102"/>
      <c r="I89" s="5"/>
    </row>
    <row r="90" spans="1:9" x14ac:dyDescent="0.2">
      <c r="A90" s="42" t="s">
        <v>464</v>
      </c>
      <c r="B90" s="42" t="s">
        <v>322</v>
      </c>
      <c r="C90" s="8" t="s">
        <v>86</v>
      </c>
      <c r="D90" s="9">
        <v>0</v>
      </c>
      <c r="E90" s="9"/>
      <c r="F90" s="9">
        <f>SUM(D90:E90)</f>
        <v>0</v>
      </c>
      <c r="G90" s="9">
        <v>0</v>
      </c>
      <c r="H90" s="93"/>
      <c r="I90" s="12" t="s">
        <v>314</v>
      </c>
    </row>
    <row r="91" spans="1:9" x14ac:dyDescent="0.2">
      <c r="A91" s="42" t="s">
        <v>317</v>
      </c>
      <c r="B91" s="42" t="s">
        <v>317</v>
      </c>
      <c r="C91" s="8" t="s">
        <v>89</v>
      </c>
      <c r="D91" s="9">
        <v>0</v>
      </c>
      <c r="E91" s="9"/>
      <c r="F91" s="9">
        <f>SUM(D91:E91)</f>
        <v>0</v>
      </c>
      <c r="G91" s="9">
        <v>0</v>
      </c>
      <c r="H91" s="93"/>
      <c r="I91" s="12" t="s">
        <v>314</v>
      </c>
    </row>
    <row r="92" spans="1:9" s="3" customFormat="1" x14ac:dyDescent="0.2">
      <c r="A92" s="43"/>
      <c r="B92" s="43"/>
      <c r="C92" s="13" t="s">
        <v>85</v>
      </c>
      <c r="D92" s="14">
        <f>SUM(D90:D91)</f>
        <v>0</v>
      </c>
      <c r="E92" s="14">
        <f>SUM(E90:E91)</f>
        <v>0</v>
      </c>
      <c r="F92" s="14">
        <f>SUM(F90:F91)</f>
        <v>0</v>
      </c>
      <c r="G92" s="14">
        <v>0</v>
      </c>
      <c r="H92" s="104"/>
      <c r="I92" s="6"/>
    </row>
    <row r="93" spans="1:9" s="3" customFormat="1" x14ac:dyDescent="0.2">
      <c r="A93" s="50"/>
      <c r="B93" s="50"/>
      <c r="C93" s="18"/>
      <c r="D93" s="19"/>
      <c r="E93" s="19"/>
      <c r="F93" s="19"/>
      <c r="G93" s="19"/>
      <c r="H93" s="101"/>
      <c r="I93" s="19"/>
    </row>
    <row r="94" spans="1:9" s="3" customFormat="1" x14ac:dyDescent="0.2">
      <c r="A94" s="50"/>
      <c r="B94" s="50"/>
      <c r="C94" s="18"/>
      <c r="D94" s="19"/>
      <c r="E94" s="19"/>
      <c r="F94" s="19"/>
      <c r="G94" s="19"/>
      <c r="H94" s="101"/>
      <c r="I94" s="19"/>
    </row>
    <row r="95" spans="1:9" s="1" customFormat="1" x14ac:dyDescent="0.2">
      <c r="A95" s="39" t="s">
        <v>463</v>
      </c>
      <c r="B95" s="39"/>
      <c r="D95" s="5"/>
      <c r="E95" s="5"/>
      <c r="F95" s="5"/>
      <c r="G95" s="5"/>
      <c r="H95" s="102"/>
      <c r="I95" s="5"/>
    </row>
    <row r="96" spans="1:9" s="55" customFormat="1" ht="12.75" customHeight="1" x14ac:dyDescent="0.2">
      <c r="A96" s="52" t="s">
        <v>228</v>
      </c>
      <c r="B96" s="52"/>
      <c r="C96" s="53"/>
      <c r="D96" s="54"/>
      <c r="E96" s="54"/>
      <c r="F96" s="54"/>
      <c r="G96" s="54"/>
      <c r="H96" s="103"/>
      <c r="I96" s="54"/>
    </row>
    <row r="97" spans="1:9" s="1" customFormat="1" x14ac:dyDescent="0.2">
      <c r="A97" s="40" t="s">
        <v>50</v>
      </c>
      <c r="B97" s="40"/>
      <c r="D97" s="5"/>
      <c r="E97" s="5"/>
      <c r="F97" s="5"/>
      <c r="G97" s="5"/>
      <c r="H97" s="102"/>
      <c r="I97" s="5"/>
    </row>
    <row r="98" spans="1:9" ht="12" customHeight="1" x14ac:dyDescent="0.2">
      <c r="A98" s="41" t="s">
        <v>465</v>
      </c>
      <c r="B98" s="41" t="s">
        <v>570</v>
      </c>
      <c r="C98" s="8" t="s">
        <v>466</v>
      </c>
      <c r="D98" s="9">
        <v>0</v>
      </c>
      <c r="E98" s="9"/>
      <c r="F98" s="9">
        <f>SUM(D98:E98)</f>
        <v>0</v>
      </c>
      <c r="G98" s="9">
        <v>0</v>
      </c>
      <c r="H98" s="93"/>
      <c r="I98" s="12" t="s">
        <v>314</v>
      </c>
    </row>
    <row r="99" spans="1:9" ht="12" customHeight="1" x14ac:dyDescent="0.2">
      <c r="A99" s="41" t="s">
        <v>467</v>
      </c>
      <c r="B99" s="41" t="s">
        <v>316</v>
      </c>
      <c r="C99" s="8" t="s">
        <v>89</v>
      </c>
      <c r="D99" s="9">
        <v>0</v>
      </c>
      <c r="E99" s="9"/>
      <c r="F99" s="9">
        <f>SUM(D99:E99)</f>
        <v>0</v>
      </c>
      <c r="G99" s="9">
        <v>0</v>
      </c>
      <c r="H99" s="93"/>
    </row>
    <row r="100" spans="1:9" s="3" customFormat="1" x14ac:dyDescent="0.2">
      <c r="A100" s="43"/>
      <c r="B100" s="43"/>
      <c r="C100" s="13" t="s">
        <v>62</v>
      </c>
      <c r="D100" s="14">
        <f>SUM(D98:D99)</f>
        <v>0</v>
      </c>
      <c r="E100" s="14">
        <f t="shared" ref="E100:F100" si="13">SUM(E98:E99)</f>
        <v>0</v>
      </c>
      <c r="F100" s="14">
        <f t="shared" si="13"/>
        <v>0</v>
      </c>
      <c r="G100" s="14">
        <v>0</v>
      </c>
      <c r="H100" s="104"/>
      <c r="I100" s="6"/>
    </row>
    <row r="101" spans="1:9" s="30" customFormat="1" x14ac:dyDescent="0.2">
      <c r="A101" s="47"/>
      <c r="B101" s="47"/>
      <c r="D101" s="36"/>
      <c r="E101" s="36"/>
      <c r="F101" s="36"/>
      <c r="G101" s="36"/>
      <c r="H101" s="106"/>
      <c r="I101" s="36"/>
    </row>
    <row r="102" spans="1:9" s="30" customFormat="1" x14ac:dyDescent="0.2">
      <c r="A102" s="47"/>
      <c r="B102" s="47"/>
      <c r="D102" s="36"/>
      <c r="E102" s="36"/>
      <c r="F102" s="36"/>
      <c r="G102" s="36"/>
      <c r="H102" s="106"/>
      <c r="I102" s="36"/>
    </row>
    <row r="103" spans="1:9" s="30" customFormat="1" x14ac:dyDescent="0.2">
      <c r="A103" s="47"/>
      <c r="B103" s="47"/>
      <c r="D103" s="36"/>
      <c r="E103" s="36"/>
      <c r="F103" s="36"/>
      <c r="G103" s="36"/>
      <c r="H103" s="106"/>
      <c r="I103" s="36"/>
    </row>
    <row r="104" spans="1:9" s="30" customFormat="1" x14ac:dyDescent="0.2">
      <c r="A104" s="47"/>
      <c r="B104" s="47"/>
      <c r="D104" s="36"/>
      <c r="E104" s="36"/>
      <c r="F104" s="36"/>
      <c r="G104" s="36"/>
      <c r="H104" s="106"/>
      <c r="I104" s="36"/>
    </row>
    <row r="105" spans="1:9" s="1" customFormat="1" ht="30.75" customHeight="1" x14ac:dyDescent="0.2">
      <c r="A105" s="39"/>
      <c r="B105" s="39"/>
      <c r="D105" s="28" t="s">
        <v>557</v>
      </c>
      <c r="E105" s="28" t="s">
        <v>558</v>
      </c>
      <c r="F105" s="28" t="s">
        <v>559</v>
      </c>
      <c r="G105" s="28" t="s">
        <v>560</v>
      </c>
      <c r="H105" s="28" t="s">
        <v>561</v>
      </c>
      <c r="I105" s="75"/>
    </row>
    <row r="106" spans="1:9" s="3" customFormat="1" ht="12" customHeight="1" x14ac:dyDescent="0.2">
      <c r="A106" s="39" t="s">
        <v>453</v>
      </c>
      <c r="B106" s="39"/>
      <c r="C106" s="1"/>
      <c r="D106" s="5"/>
      <c r="E106" s="5"/>
      <c r="F106" s="5"/>
      <c r="G106" s="5"/>
      <c r="H106" s="102"/>
      <c r="I106" s="5"/>
    </row>
    <row r="107" spans="1:9" s="3" customFormat="1" ht="12" customHeight="1" x14ac:dyDescent="0.2">
      <c r="A107" s="39" t="s">
        <v>228</v>
      </c>
      <c r="B107" s="39"/>
      <c r="C107" s="1"/>
      <c r="D107" s="5"/>
      <c r="E107" s="5"/>
      <c r="F107" s="5"/>
      <c r="G107" s="5"/>
      <c r="H107" s="102"/>
      <c r="I107" s="5"/>
    </row>
    <row r="108" spans="1:9" s="3" customFormat="1" ht="12" customHeight="1" x14ac:dyDescent="0.2">
      <c r="A108" s="40" t="s">
        <v>52</v>
      </c>
      <c r="B108" s="40"/>
      <c r="D108" s="6"/>
      <c r="E108" s="6"/>
      <c r="F108" s="6"/>
      <c r="G108" s="6"/>
      <c r="H108" s="105"/>
      <c r="I108" s="6"/>
    </row>
    <row r="109" spans="1:9" s="3" customFormat="1" ht="12" customHeight="1" x14ac:dyDescent="0.2">
      <c r="A109" s="45" t="s">
        <v>445</v>
      </c>
      <c r="B109" s="45" t="s">
        <v>321</v>
      </c>
      <c r="C109" s="38" t="s">
        <v>446</v>
      </c>
      <c r="D109" s="9">
        <v>1267000</v>
      </c>
      <c r="E109" s="9"/>
      <c r="F109" s="9">
        <f>SUM(D109:E109)</f>
        <v>1267000</v>
      </c>
      <c r="G109" s="9">
        <v>787000</v>
      </c>
      <c r="H109" s="93">
        <f>G109/F109</f>
        <v>0.62115232833464873</v>
      </c>
      <c r="I109" s="12" t="s">
        <v>315</v>
      </c>
    </row>
    <row r="110" spans="1:9" s="3" customFormat="1" ht="12" customHeight="1" x14ac:dyDescent="0.2">
      <c r="A110" s="45" t="s">
        <v>445</v>
      </c>
      <c r="B110" s="45"/>
      <c r="C110" s="38" t="s">
        <v>82</v>
      </c>
      <c r="D110" s="9">
        <v>0</v>
      </c>
      <c r="E110" s="9"/>
      <c r="F110" s="9">
        <f t="shared" ref="F110:F111" si="14">SUM(D110:E110)</f>
        <v>0</v>
      </c>
      <c r="G110" s="9">
        <v>36363</v>
      </c>
      <c r="H110" s="93">
        <v>0</v>
      </c>
      <c r="I110" s="12" t="s">
        <v>315</v>
      </c>
    </row>
    <row r="111" spans="1:9" s="3" customFormat="1" ht="12" customHeight="1" x14ac:dyDescent="0.2">
      <c r="A111" s="45" t="s">
        <v>445</v>
      </c>
      <c r="B111" s="45"/>
      <c r="C111" s="38" t="s">
        <v>612</v>
      </c>
      <c r="D111" s="9">
        <v>0</v>
      </c>
      <c r="E111" s="9"/>
      <c r="F111" s="9">
        <f t="shared" si="14"/>
        <v>0</v>
      </c>
      <c r="G111" s="9">
        <v>20762</v>
      </c>
      <c r="H111" s="93">
        <v>0</v>
      </c>
      <c r="I111" s="12" t="s">
        <v>315</v>
      </c>
    </row>
    <row r="112" spans="1:9" s="3" customFormat="1" ht="12" customHeight="1" x14ac:dyDescent="0.2">
      <c r="A112" s="45" t="s">
        <v>447</v>
      </c>
      <c r="B112" s="45" t="s">
        <v>214</v>
      </c>
      <c r="C112" s="38" t="s">
        <v>448</v>
      </c>
      <c r="D112" s="9">
        <v>165000</v>
      </c>
      <c r="E112" s="9"/>
      <c r="F112" s="9">
        <f t="shared" ref="F112:F116" si="15">SUM(D112:E112)</f>
        <v>165000</v>
      </c>
      <c r="G112" s="9">
        <v>102310</v>
      </c>
      <c r="H112" s="93">
        <f t="shared" ref="H112:H117" si="16">G112/F112</f>
        <v>0.62006060606060609</v>
      </c>
      <c r="I112" s="12" t="s">
        <v>315</v>
      </c>
    </row>
    <row r="113" spans="1:9" s="3" customFormat="1" ht="12" customHeight="1" x14ac:dyDescent="0.2">
      <c r="A113" s="42" t="s">
        <v>449</v>
      </c>
      <c r="B113" s="42"/>
      <c r="C113" s="8" t="s">
        <v>450</v>
      </c>
      <c r="D113" s="9">
        <v>31000</v>
      </c>
      <c r="E113" s="9"/>
      <c r="F113" s="9">
        <f t="shared" si="15"/>
        <v>31000</v>
      </c>
      <c r="G113" s="9">
        <v>14902</v>
      </c>
      <c r="H113" s="93">
        <f t="shared" si="16"/>
        <v>0.48070967741935483</v>
      </c>
      <c r="I113" s="12" t="s">
        <v>315</v>
      </c>
    </row>
    <row r="114" spans="1:9" s="3" customFormat="1" ht="12" customHeight="1" x14ac:dyDescent="0.2">
      <c r="A114" s="42" t="s">
        <v>326</v>
      </c>
      <c r="B114" s="42" t="s">
        <v>326</v>
      </c>
      <c r="C114" s="8" t="s">
        <v>15</v>
      </c>
      <c r="D114" s="9">
        <v>146000</v>
      </c>
      <c r="E114" s="9"/>
      <c r="F114" s="9">
        <f t="shared" si="15"/>
        <v>146000</v>
      </c>
      <c r="G114" s="9">
        <v>20441</v>
      </c>
      <c r="H114" s="93">
        <f t="shared" si="16"/>
        <v>0.14000684931506849</v>
      </c>
      <c r="I114" s="12" t="s">
        <v>315</v>
      </c>
    </row>
    <row r="115" spans="1:9" s="3" customFormat="1" ht="12" customHeight="1" x14ac:dyDescent="0.2">
      <c r="A115" s="42" t="s">
        <v>317</v>
      </c>
      <c r="B115" s="42" t="s">
        <v>317</v>
      </c>
      <c r="C115" s="8" t="s">
        <v>451</v>
      </c>
      <c r="D115" s="9">
        <v>39000</v>
      </c>
      <c r="E115" s="9"/>
      <c r="F115" s="9">
        <f t="shared" si="15"/>
        <v>39000</v>
      </c>
      <c r="G115" s="9">
        <v>14261</v>
      </c>
      <c r="H115" s="93">
        <f t="shared" si="16"/>
        <v>0.36566666666666664</v>
      </c>
      <c r="I115" s="12" t="s">
        <v>315</v>
      </c>
    </row>
    <row r="116" spans="1:9" s="3" customFormat="1" ht="12" customHeight="1" x14ac:dyDescent="0.2">
      <c r="A116" s="42" t="s">
        <v>220</v>
      </c>
      <c r="B116" s="42" t="s">
        <v>220</v>
      </c>
      <c r="C116" s="8" t="s">
        <v>452</v>
      </c>
      <c r="D116" s="9">
        <v>238000</v>
      </c>
      <c r="E116" s="9"/>
      <c r="F116" s="9">
        <f t="shared" si="15"/>
        <v>238000</v>
      </c>
      <c r="G116" s="9">
        <v>243960</v>
      </c>
      <c r="H116" s="93">
        <f t="shared" si="16"/>
        <v>1.0250420168067227</v>
      </c>
      <c r="I116" s="12" t="s">
        <v>315</v>
      </c>
    </row>
    <row r="117" spans="1:9" s="3" customFormat="1" ht="12" customHeight="1" x14ac:dyDescent="0.2">
      <c r="A117" s="43"/>
      <c r="B117" s="43"/>
      <c r="C117" s="13" t="s">
        <v>85</v>
      </c>
      <c r="D117" s="14">
        <f>SUM(D109:D116)</f>
        <v>1886000</v>
      </c>
      <c r="E117" s="14">
        <f>SUM(E109:E116)</f>
        <v>0</v>
      </c>
      <c r="F117" s="14">
        <f>SUM(F109:F116)</f>
        <v>1886000</v>
      </c>
      <c r="G117" s="14">
        <v>1239999</v>
      </c>
      <c r="H117" s="93">
        <f t="shared" si="16"/>
        <v>0.65747560975609753</v>
      </c>
      <c r="I117" s="6"/>
    </row>
    <row r="118" spans="1:9" s="3" customFormat="1" ht="12" customHeight="1" x14ac:dyDescent="0.2">
      <c r="A118" s="40"/>
      <c r="B118" s="40"/>
      <c r="D118" s="6"/>
      <c r="E118" s="6"/>
      <c r="F118" s="6"/>
      <c r="G118" s="6"/>
      <c r="H118" s="105"/>
      <c r="I118" s="6"/>
    </row>
    <row r="119" spans="1:9" s="3" customFormat="1" ht="12" customHeight="1" x14ac:dyDescent="0.2">
      <c r="A119" s="40"/>
      <c r="B119" s="40"/>
      <c r="D119" s="6"/>
      <c r="E119" s="6"/>
      <c r="F119" s="6"/>
      <c r="G119" s="6"/>
      <c r="H119" s="105"/>
      <c r="I119" s="6"/>
    </row>
    <row r="120" spans="1:9" s="1" customFormat="1" ht="12" customHeight="1" x14ac:dyDescent="0.2">
      <c r="A120" s="39" t="s">
        <v>427</v>
      </c>
      <c r="B120" s="39"/>
      <c r="D120" s="5"/>
      <c r="E120" s="5"/>
      <c r="F120" s="5"/>
      <c r="G120" s="5"/>
      <c r="H120" s="102"/>
      <c r="I120" s="5"/>
    </row>
    <row r="121" spans="1:9" s="1" customFormat="1" ht="12" customHeight="1" x14ac:dyDescent="0.2">
      <c r="A121" s="39" t="s">
        <v>228</v>
      </c>
      <c r="B121" s="39"/>
      <c r="D121" s="5"/>
      <c r="E121" s="5"/>
      <c r="F121" s="5"/>
      <c r="G121" s="5"/>
      <c r="H121" s="102"/>
      <c r="I121" s="5"/>
    </row>
    <row r="122" spans="1:9" s="3" customFormat="1" ht="12" customHeight="1" x14ac:dyDescent="0.2">
      <c r="A122" s="40" t="s">
        <v>50</v>
      </c>
      <c r="B122" s="40"/>
      <c r="D122" s="6"/>
      <c r="E122" s="6"/>
      <c r="F122" s="6"/>
      <c r="G122" s="6"/>
      <c r="H122" s="105"/>
      <c r="I122" s="6"/>
    </row>
    <row r="123" spans="1:9" s="3" customFormat="1" ht="12" customHeight="1" x14ac:dyDescent="0.2">
      <c r="A123" s="45" t="s">
        <v>366</v>
      </c>
      <c r="B123" s="45" t="s">
        <v>324</v>
      </c>
      <c r="C123" s="38" t="s">
        <v>295</v>
      </c>
      <c r="D123" s="9">
        <v>2276000</v>
      </c>
      <c r="E123" s="9"/>
      <c r="F123" s="9">
        <f>SUM(D123:E123)</f>
        <v>2276000</v>
      </c>
      <c r="G123" s="9">
        <v>2276000</v>
      </c>
      <c r="H123" s="93">
        <v>1</v>
      </c>
      <c r="I123" s="12" t="s">
        <v>315</v>
      </c>
    </row>
    <row r="124" spans="1:9" s="3" customFormat="1" ht="12" customHeight="1" x14ac:dyDescent="0.2">
      <c r="A124" s="43"/>
      <c r="B124" s="43"/>
      <c r="C124" s="13" t="s">
        <v>62</v>
      </c>
      <c r="D124" s="14">
        <f>SUM(D123:D123)</f>
        <v>2276000</v>
      </c>
      <c r="E124" s="14">
        <f>SUM(E123:E123)</f>
        <v>0</v>
      </c>
      <c r="F124" s="14">
        <f>SUM(F123:F123)</f>
        <v>2276000</v>
      </c>
      <c r="G124" s="14">
        <v>2276000</v>
      </c>
      <c r="H124" s="104">
        <v>1</v>
      </c>
      <c r="I124" s="6"/>
    </row>
    <row r="125" spans="1:9" s="3" customFormat="1" ht="12" customHeight="1" x14ac:dyDescent="0.2">
      <c r="A125" s="40"/>
      <c r="B125" s="40"/>
      <c r="D125" s="6"/>
      <c r="E125" s="6"/>
      <c r="F125" s="6"/>
      <c r="G125" s="6"/>
      <c r="H125" s="105"/>
      <c r="I125" s="6"/>
    </row>
    <row r="126" spans="1:9" x14ac:dyDescent="0.2">
      <c r="H126" s="94"/>
    </row>
    <row r="127" spans="1:9" s="1" customFormat="1" ht="12" customHeight="1" x14ac:dyDescent="0.2">
      <c r="A127" s="39" t="s">
        <v>427</v>
      </c>
      <c r="B127" s="39"/>
      <c r="D127" s="5"/>
      <c r="E127" s="5"/>
      <c r="F127" s="5"/>
      <c r="G127" s="5"/>
      <c r="H127" s="102"/>
      <c r="I127" s="5"/>
    </row>
    <row r="128" spans="1:9" s="1" customFormat="1" ht="12" customHeight="1" x14ac:dyDescent="0.2">
      <c r="A128" s="39" t="s">
        <v>228</v>
      </c>
      <c r="B128" s="39"/>
      <c r="D128" s="5"/>
      <c r="E128" s="5"/>
      <c r="F128" s="5"/>
      <c r="G128" s="5"/>
      <c r="H128" s="102"/>
      <c r="I128" s="5"/>
    </row>
    <row r="129" spans="1:9" s="3" customFormat="1" ht="12" customHeight="1" x14ac:dyDescent="0.2">
      <c r="A129" s="40" t="s">
        <v>52</v>
      </c>
      <c r="B129" s="40"/>
      <c r="D129" s="6"/>
      <c r="E129" s="6"/>
      <c r="F129" s="6"/>
      <c r="G129" s="6"/>
      <c r="H129" s="105"/>
      <c r="I129" s="6"/>
    </row>
    <row r="130" spans="1:9" s="3" customFormat="1" ht="12" customHeight="1" x14ac:dyDescent="0.2">
      <c r="A130" s="45" t="s">
        <v>367</v>
      </c>
      <c r="B130" s="45" t="s">
        <v>325</v>
      </c>
      <c r="C130" s="38" t="s">
        <v>171</v>
      </c>
      <c r="D130" s="9">
        <v>23832000</v>
      </c>
      <c r="E130" s="9"/>
      <c r="F130" s="9">
        <f>SUM(D130:E130)</f>
        <v>23832000</v>
      </c>
      <c r="G130" s="9">
        <v>23832000</v>
      </c>
      <c r="H130" s="93">
        <f>G130/F130</f>
        <v>1</v>
      </c>
      <c r="I130" s="12" t="s">
        <v>315</v>
      </c>
    </row>
    <row r="131" spans="1:9" s="3" customFormat="1" ht="12" customHeight="1" x14ac:dyDescent="0.2">
      <c r="A131" s="45" t="s">
        <v>367</v>
      </c>
      <c r="B131" s="45"/>
      <c r="C131" s="38" t="s">
        <v>624</v>
      </c>
      <c r="D131" s="9">
        <v>0</v>
      </c>
      <c r="E131" s="9">
        <v>431940</v>
      </c>
      <c r="F131" s="9">
        <f>SUM(D131:E131)</f>
        <v>431940</v>
      </c>
      <c r="G131" s="9">
        <v>431940</v>
      </c>
      <c r="H131" s="93">
        <f t="shared" ref="H131:H136" si="17">G131/F131</f>
        <v>1</v>
      </c>
      <c r="I131" s="12" t="s">
        <v>315</v>
      </c>
    </row>
    <row r="132" spans="1:9" ht="12" customHeight="1" x14ac:dyDescent="0.2">
      <c r="A132" s="42" t="s">
        <v>368</v>
      </c>
      <c r="B132" s="42"/>
      <c r="C132" s="8" t="s">
        <v>163</v>
      </c>
      <c r="D132" s="9">
        <v>12000</v>
      </c>
      <c r="E132" s="9"/>
      <c r="F132" s="9">
        <f t="shared" ref="F132:F135" si="18">SUM(D132:E132)</f>
        <v>12000</v>
      </c>
      <c r="G132" s="9">
        <v>12420</v>
      </c>
      <c r="H132" s="93">
        <f t="shared" si="17"/>
        <v>1.0349999999999999</v>
      </c>
      <c r="I132" s="12" t="s">
        <v>315</v>
      </c>
    </row>
    <row r="133" spans="1:9" ht="12" customHeight="1" x14ac:dyDescent="0.2">
      <c r="A133" s="42" t="s">
        <v>368</v>
      </c>
      <c r="B133" s="42"/>
      <c r="C133" s="8" t="s">
        <v>208</v>
      </c>
      <c r="D133" s="9">
        <v>1440000</v>
      </c>
      <c r="E133" s="9"/>
      <c r="F133" s="9">
        <f t="shared" si="18"/>
        <v>1440000</v>
      </c>
      <c r="G133" s="9">
        <v>1439493</v>
      </c>
      <c r="H133" s="93">
        <f t="shared" si="17"/>
        <v>0.99964791666666664</v>
      </c>
      <c r="I133" s="12" t="s">
        <v>315</v>
      </c>
    </row>
    <row r="134" spans="1:9" ht="12" customHeight="1" x14ac:dyDescent="0.2">
      <c r="A134" s="42" t="s">
        <v>368</v>
      </c>
      <c r="B134" s="42"/>
      <c r="C134" s="8" t="s">
        <v>296</v>
      </c>
      <c r="D134" s="9">
        <v>335000</v>
      </c>
      <c r="E134" s="9"/>
      <c r="F134" s="9">
        <f t="shared" si="18"/>
        <v>335000</v>
      </c>
      <c r="G134" s="9">
        <v>335340</v>
      </c>
      <c r="H134" s="93">
        <f t="shared" si="17"/>
        <v>1.0010149253731344</v>
      </c>
      <c r="I134" s="12" t="s">
        <v>315</v>
      </c>
    </row>
    <row r="135" spans="1:9" ht="12" customHeight="1" x14ac:dyDescent="0.2">
      <c r="A135" s="42" t="s">
        <v>368</v>
      </c>
      <c r="B135" s="42"/>
      <c r="C135" s="8" t="s">
        <v>145</v>
      </c>
      <c r="D135" s="9">
        <v>19000</v>
      </c>
      <c r="E135" s="9"/>
      <c r="F135" s="9">
        <f t="shared" si="18"/>
        <v>19000</v>
      </c>
      <c r="G135" s="9">
        <v>18529</v>
      </c>
      <c r="H135" s="93">
        <f t="shared" si="17"/>
        <v>0.97521052631578953</v>
      </c>
      <c r="I135" s="12" t="s">
        <v>315</v>
      </c>
    </row>
    <row r="136" spans="1:9" s="3" customFormat="1" ht="12" customHeight="1" x14ac:dyDescent="0.2">
      <c r="A136" s="43"/>
      <c r="B136" s="43"/>
      <c r="C136" s="13" t="s">
        <v>85</v>
      </c>
      <c r="D136" s="14">
        <f t="shared" ref="D136:F136" si="19">SUM(D130:D135)</f>
        <v>25638000</v>
      </c>
      <c r="E136" s="14">
        <f t="shared" si="19"/>
        <v>431940</v>
      </c>
      <c r="F136" s="14">
        <f t="shared" si="19"/>
        <v>26069940</v>
      </c>
      <c r="G136" s="14">
        <v>26069722</v>
      </c>
      <c r="H136" s="93">
        <f t="shared" si="17"/>
        <v>0.99999163787872158</v>
      </c>
      <c r="I136" s="6"/>
    </row>
    <row r="137" spans="1:9" s="3" customFormat="1" ht="12" customHeight="1" x14ac:dyDescent="0.2">
      <c r="A137" s="40"/>
      <c r="B137" s="40"/>
      <c r="D137" s="6"/>
      <c r="E137" s="6"/>
      <c r="F137" s="6"/>
      <c r="G137" s="6"/>
      <c r="H137" s="105"/>
      <c r="I137" s="6"/>
    </row>
    <row r="138" spans="1:9" s="1" customFormat="1" ht="12" customHeight="1" x14ac:dyDescent="0.2">
      <c r="A138" s="39"/>
      <c r="B138" s="39"/>
      <c r="D138" s="5"/>
      <c r="E138" s="5"/>
      <c r="F138" s="5"/>
      <c r="G138" s="5"/>
      <c r="H138" s="102"/>
      <c r="I138" s="5"/>
    </row>
    <row r="139" spans="1:9" s="1" customFormat="1" ht="12" customHeight="1" x14ac:dyDescent="0.2">
      <c r="A139" s="39" t="s">
        <v>231</v>
      </c>
      <c r="B139" s="39"/>
      <c r="D139" s="5"/>
      <c r="E139" s="5"/>
      <c r="F139" s="5"/>
      <c r="G139" s="5"/>
      <c r="H139" s="102"/>
      <c r="I139" s="5"/>
    </row>
    <row r="140" spans="1:9" s="1" customFormat="1" ht="12" customHeight="1" x14ac:dyDescent="0.2">
      <c r="A140" s="39" t="s">
        <v>228</v>
      </c>
      <c r="B140" s="39"/>
      <c r="D140" s="5"/>
      <c r="E140" s="5"/>
      <c r="F140" s="5"/>
      <c r="G140" s="5"/>
      <c r="H140" s="102"/>
      <c r="I140" s="5"/>
    </row>
    <row r="141" spans="1:9" s="3" customFormat="1" ht="12" customHeight="1" x14ac:dyDescent="0.2">
      <c r="A141" s="40" t="s">
        <v>52</v>
      </c>
      <c r="B141" s="40"/>
      <c r="D141" s="6"/>
      <c r="E141" s="6"/>
      <c r="F141" s="6"/>
      <c r="G141" s="6"/>
      <c r="H141" s="105"/>
      <c r="I141" s="6"/>
    </row>
    <row r="142" spans="1:9" ht="12" customHeight="1" x14ac:dyDescent="0.2">
      <c r="A142" s="42" t="s">
        <v>326</v>
      </c>
      <c r="B142" s="42" t="s">
        <v>326</v>
      </c>
      <c r="C142" s="8" t="s">
        <v>199</v>
      </c>
      <c r="D142" s="9">
        <v>30000</v>
      </c>
      <c r="E142" s="9"/>
      <c r="F142" s="9">
        <f>SUM(D142:E142)</f>
        <v>30000</v>
      </c>
      <c r="G142" s="9">
        <v>24905</v>
      </c>
      <c r="H142" s="93">
        <f>G142/F142</f>
        <v>0.83016666666666672</v>
      </c>
      <c r="I142" s="12" t="s">
        <v>313</v>
      </c>
    </row>
    <row r="143" spans="1:9" ht="12" customHeight="1" x14ac:dyDescent="0.2">
      <c r="A143" s="42" t="s">
        <v>326</v>
      </c>
      <c r="B143" s="42"/>
      <c r="C143" s="8" t="s">
        <v>200</v>
      </c>
      <c r="D143" s="9">
        <v>120000</v>
      </c>
      <c r="E143" s="9"/>
      <c r="F143" s="9">
        <f t="shared" ref="F143:F146" si="20">SUM(D143:E143)</f>
        <v>120000</v>
      </c>
      <c r="G143" s="9">
        <v>0</v>
      </c>
      <c r="H143" s="93">
        <f t="shared" ref="H143:H146" si="21">G143/F143</f>
        <v>0</v>
      </c>
      <c r="I143" s="12" t="s">
        <v>313</v>
      </c>
    </row>
    <row r="144" spans="1:9" ht="12" customHeight="1" x14ac:dyDescent="0.2">
      <c r="A144" s="42" t="s">
        <v>326</v>
      </c>
      <c r="B144" s="42"/>
      <c r="C144" s="78" t="s">
        <v>344</v>
      </c>
      <c r="D144" s="9">
        <v>50000</v>
      </c>
      <c r="E144" s="9"/>
      <c r="F144" s="9">
        <f t="shared" si="20"/>
        <v>50000</v>
      </c>
      <c r="G144" s="9">
        <v>0</v>
      </c>
      <c r="H144" s="93">
        <f t="shared" si="21"/>
        <v>0</v>
      </c>
      <c r="I144" s="12" t="s">
        <v>313</v>
      </c>
    </row>
    <row r="145" spans="1:9" ht="12" customHeight="1" x14ac:dyDescent="0.2">
      <c r="A145" s="42" t="s">
        <v>322</v>
      </c>
      <c r="B145" s="42" t="s">
        <v>322</v>
      </c>
      <c r="C145" s="8" t="s">
        <v>202</v>
      </c>
      <c r="D145" s="9">
        <v>50000</v>
      </c>
      <c r="E145" s="9"/>
      <c r="F145" s="9">
        <f t="shared" si="20"/>
        <v>50000</v>
      </c>
      <c r="G145" s="9">
        <v>0</v>
      </c>
      <c r="H145" s="93">
        <f t="shared" si="21"/>
        <v>0</v>
      </c>
      <c r="I145" s="12" t="s">
        <v>313</v>
      </c>
    </row>
    <row r="146" spans="1:9" ht="12" customHeight="1" x14ac:dyDescent="0.2">
      <c r="A146" s="42" t="s">
        <v>317</v>
      </c>
      <c r="B146" s="42" t="s">
        <v>317</v>
      </c>
      <c r="C146" s="8" t="s">
        <v>89</v>
      </c>
      <c r="D146" s="9">
        <v>68000</v>
      </c>
      <c r="E146" s="9"/>
      <c r="F146" s="9">
        <f t="shared" si="20"/>
        <v>68000</v>
      </c>
      <c r="G146" s="9">
        <v>6724</v>
      </c>
      <c r="H146" s="93">
        <f t="shared" si="21"/>
        <v>9.8882352941176477E-2</v>
      </c>
      <c r="I146" s="12" t="s">
        <v>313</v>
      </c>
    </row>
    <row r="147" spans="1:9" s="3" customFormat="1" ht="12" customHeight="1" x14ac:dyDescent="0.2">
      <c r="A147" s="43"/>
      <c r="B147" s="43"/>
      <c r="C147" s="13" t="s">
        <v>85</v>
      </c>
      <c r="D147" s="14">
        <f t="shared" ref="D147" si="22">SUM(D142:D146)</f>
        <v>318000</v>
      </c>
      <c r="E147" s="14">
        <f t="shared" ref="E147:F147" si="23">SUM(E142:E146)</f>
        <v>0</v>
      </c>
      <c r="F147" s="14">
        <f t="shared" si="23"/>
        <v>318000</v>
      </c>
      <c r="G147" s="14">
        <v>31629</v>
      </c>
      <c r="H147" s="93">
        <f>G147/F147</f>
        <v>9.9462264150943391E-2</v>
      </c>
      <c r="I147" s="6"/>
    </row>
    <row r="148" spans="1:9" s="3" customFormat="1" ht="12" customHeight="1" x14ac:dyDescent="0.2">
      <c r="A148" s="40"/>
      <c r="B148" s="40"/>
      <c r="D148" s="6"/>
      <c r="E148" s="6"/>
      <c r="F148" s="6"/>
      <c r="G148" s="6"/>
      <c r="H148" s="105"/>
      <c r="I148" s="6"/>
    </row>
    <row r="149" spans="1:9" s="3" customFormat="1" ht="12" customHeight="1" x14ac:dyDescent="0.2">
      <c r="A149" s="40"/>
      <c r="B149" s="40"/>
      <c r="D149" s="6"/>
      <c r="E149" s="6"/>
      <c r="F149" s="6"/>
      <c r="G149" s="6"/>
      <c r="H149" s="105"/>
      <c r="I149" s="6"/>
    </row>
    <row r="150" spans="1:9" s="1" customFormat="1" ht="12" customHeight="1" x14ac:dyDescent="0.2">
      <c r="A150" s="39" t="s">
        <v>390</v>
      </c>
      <c r="B150" s="39"/>
      <c r="D150" s="5"/>
      <c r="E150" s="5"/>
      <c r="F150" s="5"/>
      <c r="G150" s="5"/>
      <c r="H150" s="102"/>
      <c r="I150" s="5"/>
    </row>
    <row r="151" spans="1:9" s="1" customFormat="1" ht="12" customHeight="1" x14ac:dyDescent="0.2">
      <c r="A151" s="39" t="s">
        <v>228</v>
      </c>
      <c r="B151" s="39"/>
      <c r="D151" s="5"/>
      <c r="E151" s="5"/>
      <c r="F151" s="5"/>
      <c r="G151" s="5"/>
      <c r="H151" s="102"/>
      <c r="I151" s="5"/>
    </row>
    <row r="152" spans="1:9" s="1" customFormat="1" x14ac:dyDescent="0.2">
      <c r="A152" s="40" t="s">
        <v>50</v>
      </c>
      <c r="B152" s="40"/>
      <c r="D152" s="5"/>
      <c r="E152" s="5"/>
      <c r="F152" s="5"/>
      <c r="G152" s="5"/>
      <c r="H152" s="102"/>
      <c r="I152" s="5"/>
    </row>
    <row r="153" spans="1:9" ht="12.4" customHeight="1" x14ac:dyDescent="0.2">
      <c r="A153" s="42" t="s">
        <v>324</v>
      </c>
      <c r="B153" s="42" t="s">
        <v>324</v>
      </c>
      <c r="C153" s="8" t="s">
        <v>391</v>
      </c>
      <c r="D153" s="9">
        <v>7064000</v>
      </c>
      <c r="E153" s="9"/>
      <c r="F153" s="9">
        <f>SUM(D153:E153)</f>
        <v>7064000</v>
      </c>
      <c r="G153" s="9">
        <v>0</v>
      </c>
      <c r="H153" s="93">
        <v>0</v>
      </c>
      <c r="I153" s="12" t="s">
        <v>314</v>
      </c>
    </row>
    <row r="154" spans="1:9" s="3" customFormat="1" x14ac:dyDescent="0.2">
      <c r="A154" s="43"/>
      <c r="B154" s="43"/>
      <c r="C154" s="13" t="s">
        <v>62</v>
      </c>
      <c r="D154" s="14">
        <f t="shared" ref="D154" si="24">SUM(D153:D153)</f>
        <v>7064000</v>
      </c>
      <c r="E154" s="14">
        <f t="shared" ref="E154:F154" si="25">SUM(E153:E153)</f>
        <v>0</v>
      </c>
      <c r="F154" s="14">
        <f t="shared" si="25"/>
        <v>7064000</v>
      </c>
      <c r="G154" s="14">
        <v>0</v>
      </c>
      <c r="H154" s="104">
        <v>0</v>
      </c>
      <c r="I154" s="6"/>
    </row>
    <row r="155" spans="1:9" s="3" customFormat="1" x14ac:dyDescent="0.2">
      <c r="A155" s="40"/>
      <c r="B155" s="40"/>
      <c r="D155" s="6"/>
      <c r="E155" s="6"/>
      <c r="F155" s="6"/>
      <c r="G155" s="6"/>
      <c r="H155" s="105"/>
      <c r="I155" s="6"/>
    </row>
    <row r="156" spans="1:9" s="3" customFormat="1" x14ac:dyDescent="0.2">
      <c r="A156" s="40"/>
      <c r="B156" s="40"/>
      <c r="D156" s="6"/>
      <c r="E156" s="6"/>
      <c r="F156" s="6"/>
      <c r="G156" s="6"/>
      <c r="H156" s="105"/>
      <c r="I156" s="6"/>
    </row>
    <row r="157" spans="1:9" s="1" customFormat="1" ht="12" customHeight="1" x14ac:dyDescent="0.2">
      <c r="A157" s="39" t="s">
        <v>390</v>
      </c>
      <c r="B157" s="39"/>
      <c r="D157" s="5"/>
      <c r="E157" s="5"/>
      <c r="F157" s="5"/>
      <c r="G157" s="5"/>
      <c r="H157" s="102"/>
      <c r="I157" s="5"/>
    </row>
    <row r="158" spans="1:9" s="1" customFormat="1" x14ac:dyDescent="0.2">
      <c r="A158" s="39" t="s">
        <v>228</v>
      </c>
      <c r="B158" s="39"/>
      <c r="D158" s="5"/>
      <c r="E158" s="5"/>
      <c r="F158" s="5"/>
      <c r="G158" s="5"/>
      <c r="H158" s="102"/>
      <c r="I158" s="5"/>
    </row>
    <row r="159" spans="1:9" s="3" customFormat="1" x14ac:dyDescent="0.2">
      <c r="A159" s="40" t="s">
        <v>52</v>
      </c>
      <c r="B159" s="40"/>
      <c r="D159" s="6"/>
      <c r="E159" s="6"/>
      <c r="F159" s="6"/>
      <c r="G159" s="6"/>
      <c r="H159" s="105"/>
      <c r="I159" s="6"/>
    </row>
    <row r="160" spans="1:9" x14ac:dyDescent="0.2">
      <c r="A160" s="42" t="s">
        <v>321</v>
      </c>
      <c r="B160" s="42" t="s">
        <v>321</v>
      </c>
      <c r="C160" s="8" t="s">
        <v>84</v>
      </c>
      <c r="D160" s="9">
        <v>1912000</v>
      </c>
      <c r="E160" s="9"/>
      <c r="F160" s="9">
        <f t="shared" ref="F160:F164" si="26">SUM(D160:E160)</f>
        <v>1912000</v>
      </c>
      <c r="G160" s="9">
        <v>0</v>
      </c>
      <c r="H160" s="93">
        <v>0</v>
      </c>
      <c r="I160" s="12" t="s">
        <v>314</v>
      </c>
    </row>
    <row r="161" spans="1:9" x14ac:dyDescent="0.2">
      <c r="A161" s="42" t="s">
        <v>214</v>
      </c>
      <c r="B161" s="42" t="s">
        <v>214</v>
      </c>
      <c r="C161" s="8" t="s">
        <v>404</v>
      </c>
      <c r="D161" s="9">
        <v>336000</v>
      </c>
      <c r="E161" s="9"/>
      <c r="F161" s="9">
        <f t="shared" si="26"/>
        <v>336000</v>
      </c>
      <c r="G161" s="9">
        <v>0</v>
      </c>
      <c r="H161" s="93">
        <v>0</v>
      </c>
      <c r="I161" s="12" t="s">
        <v>314</v>
      </c>
    </row>
    <row r="162" spans="1:9" x14ac:dyDescent="0.2">
      <c r="A162" s="42" t="s">
        <v>220</v>
      </c>
      <c r="B162" s="42" t="s">
        <v>220</v>
      </c>
      <c r="C162" s="8" t="s">
        <v>281</v>
      </c>
      <c r="D162" s="9">
        <v>2674000</v>
      </c>
      <c r="E162" s="9"/>
      <c r="F162" s="9">
        <f t="shared" si="26"/>
        <v>2674000</v>
      </c>
      <c r="G162" s="9">
        <v>0</v>
      </c>
      <c r="H162" s="93">
        <v>0</v>
      </c>
      <c r="I162" s="12" t="s">
        <v>314</v>
      </c>
    </row>
    <row r="163" spans="1:9" x14ac:dyDescent="0.2">
      <c r="A163" s="42" t="s">
        <v>330</v>
      </c>
      <c r="B163" s="42" t="s">
        <v>330</v>
      </c>
      <c r="C163" s="8" t="s">
        <v>158</v>
      </c>
      <c r="D163" s="9">
        <v>513000</v>
      </c>
      <c r="E163" s="9"/>
      <c r="F163" s="9">
        <f t="shared" si="26"/>
        <v>513000</v>
      </c>
      <c r="G163" s="9">
        <v>0</v>
      </c>
      <c r="H163" s="93">
        <v>0</v>
      </c>
      <c r="I163" s="12" t="s">
        <v>314</v>
      </c>
    </row>
    <row r="164" spans="1:9" x14ac:dyDescent="0.2">
      <c r="A164" s="42" t="s">
        <v>317</v>
      </c>
      <c r="B164" s="42" t="s">
        <v>317</v>
      </c>
      <c r="C164" s="8" t="s">
        <v>89</v>
      </c>
      <c r="D164" s="9">
        <v>1131000</v>
      </c>
      <c r="E164" s="9"/>
      <c r="F164" s="9">
        <f t="shared" si="26"/>
        <v>1131000</v>
      </c>
      <c r="G164" s="9">
        <v>0</v>
      </c>
      <c r="H164" s="93">
        <v>0</v>
      </c>
      <c r="I164" s="12" t="s">
        <v>314</v>
      </c>
    </row>
    <row r="165" spans="1:9" s="3" customFormat="1" x14ac:dyDescent="0.2">
      <c r="A165" s="43"/>
      <c r="B165" s="43"/>
      <c r="C165" s="13" t="s">
        <v>53</v>
      </c>
      <c r="D165" s="14">
        <f>SUM(D160:D164)</f>
        <v>6566000</v>
      </c>
      <c r="E165" s="14">
        <f>SUM(E160:E164)</f>
        <v>0</v>
      </c>
      <c r="F165" s="14">
        <f>SUM(F160:F164)</f>
        <v>6566000</v>
      </c>
      <c r="G165" s="14">
        <v>0</v>
      </c>
      <c r="H165" s="104">
        <v>0</v>
      </c>
      <c r="I165" s="6"/>
    </row>
    <row r="166" spans="1:9" s="3" customFormat="1" x14ac:dyDescent="0.2">
      <c r="A166" s="40"/>
      <c r="B166" s="40"/>
      <c r="D166" s="6"/>
      <c r="E166" s="6"/>
      <c r="F166" s="6"/>
      <c r="G166" s="6"/>
      <c r="H166" s="105"/>
      <c r="I166" s="6"/>
    </row>
    <row r="167" spans="1:9" s="3" customFormat="1" x14ac:dyDescent="0.2">
      <c r="A167" s="40"/>
      <c r="B167" s="40"/>
      <c r="D167" s="6"/>
      <c r="E167" s="6"/>
      <c r="F167" s="6"/>
      <c r="G167" s="6"/>
      <c r="H167" s="105"/>
      <c r="I167" s="6"/>
    </row>
    <row r="168" spans="1:9" s="3" customFormat="1" x14ac:dyDescent="0.2">
      <c r="A168" s="39" t="s">
        <v>596</v>
      </c>
      <c r="B168" s="39"/>
      <c r="C168" s="1"/>
      <c r="D168" s="5"/>
      <c r="E168" s="5"/>
      <c r="F168" s="5"/>
      <c r="G168" s="5"/>
      <c r="H168" s="102"/>
      <c r="I168" s="5"/>
    </row>
    <row r="169" spans="1:9" s="3" customFormat="1" x14ac:dyDescent="0.2">
      <c r="A169" s="39" t="s">
        <v>228</v>
      </c>
      <c r="B169" s="39"/>
      <c r="C169" s="1"/>
      <c r="D169" s="5"/>
      <c r="E169" s="5"/>
      <c r="F169" s="5"/>
      <c r="G169" s="5"/>
      <c r="H169" s="102"/>
      <c r="I169" s="5"/>
    </row>
    <row r="170" spans="1:9" s="3" customFormat="1" x14ac:dyDescent="0.2">
      <c r="A170" s="40" t="s">
        <v>50</v>
      </c>
      <c r="B170" s="40"/>
      <c r="D170" s="6"/>
      <c r="E170" s="6"/>
      <c r="F170" s="6"/>
      <c r="G170" s="6"/>
      <c r="H170" s="105"/>
      <c r="I170" s="6"/>
    </row>
    <row r="171" spans="1:9" x14ac:dyDescent="0.2">
      <c r="A171" s="42" t="s">
        <v>347</v>
      </c>
      <c r="B171" s="42" t="s">
        <v>347</v>
      </c>
      <c r="C171" s="8" t="s">
        <v>475</v>
      </c>
      <c r="D171" s="9">
        <v>0</v>
      </c>
      <c r="E171" s="9">
        <v>29324733</v>
      </c>
      <c r="F171" s="9">
        <f t="shared" ref="F171" si="27">SUM(D171:E171)</f>
        <v>29324733</v>
      </c>
      <c r="G171" s="9">
        <v>29324733</v>
      </c>
      <c r="H171" s="93">
        <f>G171/F171</f>
        <v>1</v>
      </c>
      <c r="I171" s="12" t="s">
        <v>314</v>
      </c>
    </row>
    <row r="172" spans="1:9" s="3" customFormat="1" x14ac:dyDescent="0.2">
      <c r="A172" s="43"/>
      <c r="B172" s="43"/>
      <c r="C172" s="13" t="s">
        <v>51</v>
      </c>
      <c r="D172" s="14">
        <f>SUM(D171:D171)</f>
        <v>0</v>
      </c>
      <c r="E172" s="14">
        <f>SUM(E171:E171)</f>
        <v>29324733</v>
      </c>
      <c r="F172" s="14">
        <f>SUM(F171:F171)</f>
        <v>29324733</v>
      </c>
      <c r="G172" s="14">
        <v>29324733</v>
      </c>
      <c r="H172" s="104">
        <v>1</v>
      </c>
      <c r="I172" s="6"/>
    </row>
    <row r="173" spans="1:9" s="3" customFormat="1" x14ac:dyDescent="0.2">
      <c r="A173" s="40"/>
      <c r="B173" s="40"/>
      <c r="D173" s="6"/>
      <c r="E173" s="6"/>
      <c r="F173" s="6"/>
      <c r="G173" s="6"/>
      <c r="H173" s="105"/>
      <c r="I173" s="6"/>
    </row>
    <row r="174" spans="1:9" s="3" customFormat="1" x14ac:dyDescent="0.2">
      <c r="A174" s="40"/>
      <c r="B174" s="40"/>
      <c r="D174" s="6"/>
      <c r="E174" s="6"/>
      <c r="F174" s="6"/>
      <c r="G174" s="6"/>
      <c r="H174" s="105"/>
      <c r="I174" s="6"/>
    </row>
    <row r="175" spans="1:9" s="3" customFormat="1" x14ac:dyDescent="0.2">
      <c r="A175" s="39" t="s">
        <v>596</v>
      </c>
      <c r="B175" s="39"/>
      <c r="C175" s="1"/>
      <c r="D175" s="5"/>
      <c r="E175" s="5"/>
      <c r="F175" s="5"/>
      <c r="G175" s="5"/>
      <c r="H175" s="102"/>
      <c r="I175" s="5"/>
    </row>
    <row r="176" spans="1:9" s="3" customFormat="1" x14ac:dyDescent="0.2">
      <c r="A176" s="39" t="s">
        <v>228</v>
      </c>
      <c r="B176" s="39"/>
      <c r="C176" s="1"/>
      <c r="D176" s="5"/>
      <c r="E176" s="5"/>
      <c r="F176" s="5"/>
      <c r="G176" s="5"/>
      <c r="H176" s="102"/>
      <c r="I176" s="5"/>
    </row>
    <row r="177" spans="1:9" s="3" customFormat="1" x14ac:dyDescent="0.2">
      <c r="A177" s="40" t="s">
        <v>52</v>
      </c>
      <c r="B177" s="40"/>
      <c r="D177" s="6"/>
      <c r="E177" s="6"/>
      <c r="F177" s="6"/>
      <c r="G177" s="6"/>
      <c r="H177" s="105"/>
      <c r="I177" s="6"/>
    </row>
    <row r="178" spans="1:9" x14ac:dyDescent="0.2">
      <c r="A178" s="42" t="s">
        <v>220</v>
      </c>
      <c r="B178" s="42" t="s">
        <v>220</v>
      </c>
      <c r="C178" s="8" t="s">
        <v>36</v>
      </c>
      <c r="D178" s="9">
        <v>0</v>
      </c>
      <c r="E178" s="9">
        <v>600000</v>
      </c>
      <c r="F178" s="9">
        <f t="shared" ref="F178:F181" si="28">SUM(D178:E178)</f>
        <v>600000</v>
      </c>
      <c r="G178" s="9">
        <v>600000</v>
      </c>
      <c r="H178" s="93">
        <f>G178/F178</f>
        <v>1</v>
      </c>
      <c r="I178" s="12" t="s">
        <v>314</v>
      </c>
    </row>
    <row r="179" spans="1:9" x14ac:dyDescent="0.2">
      <c r="A179" s="42" t="s">
        <v>604</v>
      </c>
      <c r="B179" s="42" t="s">
        <v>412</v>
      </c>
      <c r="C179" s="8" t="s">
        <v>605</v>
      </c>
      <c r="D179" s="9">
        <v>0</v>
      </c>
      <c r="E179" s="9">
        <v>17895899</v>
      </c>
      <c r="F179" s="9">
        <f t="shared" si="28"/>
        <v>17895899</v>
      </c>
      <c r="G179" s="9">
        <v>17549900</v>
      </c>
      <c r="H179" s="93">
        <f t="shared" ref="H179:H181" si="29">G179/F179</f>
        <v>0.98066601739314685</v>
      </c>
      <c r="I179" s="12" t="s">
        <v>314</v>
      </c>
    </row>
    <row r="180" spans="1:9" x14ac:dyDescent="0.2">
      <c r="A180" s="42" t="s">
        <v>460</v>
      </c>
      <c r="B180" s="42" t="s">
        <v>333</v>
      </c>
      <c r="C180" s="8" t="s">
        <v>606</v>
      </c>
      <c r="D180" s="9">
        <v>0</v>
      </c>
      <c r="E180" s="9">
        <v>4785780</v>
      </c>
      <c r="F180" s="9">
        <f t="shared" si="28"/>
        <v>4785780</v>
      </c>
      <c r="G180" s="9">
        <v>5151780</v>
      </c>
      <c r="H180" s="93">
        <f t="shared" si="29"/>
        <v>1.076476561814375</v>
      </c>
      <c r="I180" s="12" t="s">
        <v>314</v>
      </c>
    </row>
    <row r="181" spans="1:9" x14ac:dyDescent="0.2">
      <c r="A181" s="42" t="s">
        <v>319</v>
      </c>
      <c r="B181" s="42" t="s">
        <v>319</v>
      </c>
      <c r="C181" s="8" t="s">
        <v>434</v>
      </c>
      <c r="D181" s="9">
        <v>0</v>
      </c>
      <c r="E181" s="9">
        <v>6043054</v>
      </c>
      <c r="F181" s="9">
        <f t="shared" si="28"/>
        <v>6043054</v>
      </c>
      <c r="G181" s="9">
        <v>6048453</v>
      </c>
      <c r="H181" s="93">
        <f t="shared" si="29"/>
        <v>1.0008934224317705</v>
      </c>
      <c r="I181" s="12" t="s">
        <v>314</v>
      </c>
    </row>
    <row r="182" spans="1:9" s="3" customFormat="1" x14ac:dyDescent="0.2">
      <c r="A182" s="43"/>
      <c r="B182" s="43"/>
      <c r="C182" s="13" t="s">
        <v>53</v>
      </c>
      <c r="D182" s="14">
        <f>SUM(D178:D181)</f>
        <v>0</v>
      </c>
      <c r="E182" s="14">
        <f t="shared" ref="E182:F182" si="30">SUM(E178:E181)</f>
        <v>29324733</v>
      </c>
      <c r="F182" s="14">
        <f t="shared" si="30"/>
        <v>29324733</v>
      </c>
      <c r="G182" s="14">
        <v>29350133</v>
      </c>
      <c r="H182" s="93">
        <f>G182/F182</f>
        <v>1.0008661630440079</v>
      </c>
      <c r="I182" s="6"/>
    </row>
    <row r="183" spans="1:9" s="3" customFormat="1" x14ac:dyDescent="0.2">
      <c r="A183" s="40"/>
      <c r="B183" s="40"/>
      <c r="D183" s="6"/>
      <c r="E183" s="6"/>
      <c r="F183" s="6"/>
      <c r="G183" s="6"/>
      <c r="H183" s="105"/>
      <c r="I183" s="6"/>
    </row>
    <row r="184" spans="1:9" s="3" customFormat="1" x14ac:dyDescent="0.2">
      <c r="A184" s="40"/>
      <c r="B184" s="40"/>
      <c r="D184" s="6"/>
      <c r="E184" s="6"/>
      <c r="F184" s="6"/>
      <c r="G184" s="6"/>
      <c r="H184" s="105"/>
      <c r="I184" s="6"/>
    </row>
    <row r="185" spans="1:9" s="3" customFormat="1" x14ac:dyDescent="0.2">
      <c r="A185" s="39" t="s">
        <v>591</v>
      </c>
      <c r="B185" s="39"/>
      <c r="C185" s="1"/>
      <c r="D185" s="5"/>
      <c r="E185" s="5"/>
      <c r="F185" s="5"/>
      <c r="G185" s="5"/>
      <c r="H185" s="102"/>
      <c r="I185" s="5"/>
    </row>
    <row r="186" spans="1:9" s="3" customFormat="1" x14ac:dyDescent="0.2">
      <c r="A186" s="39" t="s">
        <v>228</v>
      </c>
      <c r="B186" s="39"/>
      <c r="C186" s="1"/>
      <c r="D186" s="5"/>
      <c r="E186" s="5"/>
      <c r="F186" s="5"/>
      <c r="G186" s="5"/>
      <c r="H186" s="102"/>
      <c r="I186" s="5"/>
    </row>
    <row r="187" spans="1:9" s="3" customFormat="1" x14ac:dyDescent="0.2">
      <c r="A187" s="40" t="s">
        <v>52</v>
      </c>
      <c r="B187" s="40"/>
      <c r="D187" s="6"/>
      <c r="E187" s="6"/>
      <c r="F187" s="6"/>
      <c r="G187" s="6"/>
      <c r="H187" s="105"/>
      <c r="I187" s="6"/>
    </row>
    <row r="188" spans="1:9" x14ac:dyDescent="0.2">
      <c r="A188" s="42" t="s">
        <v>220</v>
      </c>
      <c r="B188" s="42" t="s">
        <v>220</v>
      </c>
      <c r="C188" s="8" t="s">
        <v>36</v>
      </c>
      <c r="D188" s="9">
        <v>0</v>
      </c>
      <c r="E188" s="9"/>
      <c r="F188" s="9">
        <f t="shared" ref="F188" si="31">SUM(D188:E188)</f>
        <v>0</v>
      </c>
      <c r="G188" s="9">
        <v>23000</v>
      </c>
      <c r="H188" s="93">
        <v>0</v>
      </c>
      <c r="I188" s="12" t="s">
        <v>314</v>
      </c>
    </row>
    <row r="189" spans="1:9" s="3" customFormat="1" x14ac:dyDescent="0.2">
      <c r="A189" s="43"/>
      <c r="B189" s="43"/>
      <c r="C189" s="13" t="s">
        <v>53</v>
      </c>
      <c r="D189" s="14">
        <f>SUM(D188:D188)</f>
        <v>0</v>
      </c>
      <c r="E189" s="14">
        <f>SUM(E188:E188)</f>
        <v>0</v>
      </c>
      <c r="F189" s="14">
        <f>SUM(F188:F188)</f>
        <v>0</v>
      </c>
      <c r="G189" s="14">
        <v>23000</v>
      </c>
      <c r="H189" s="104">
        <v>0</v>
      </c>
      <c r="I189" s="6"/>
    </row>
    <row r="190" spans="1:9" s="3" customFormat="1" x14ac:dyDescent="0.2">
      <c r="A190" s="40"/>
      <c r="B190" s="40"/>
      <c r="D190" s="6"/>
      <c r="E190" s="6"/>
      <c r="F190" s="6"/>
      <c r="G190" s="6"/>
      <c r="H190" s="105"/>
      <c r="I190" s="6"/>
    </row>
    <row r="191" spans="1:9" s="3" customFormat="1" x14ac:dyDescent="0.2">
      <c r="A191" s="40"/>
      <c r="B191" s="40"/>
      <c r="D191" s="6"/>
      <c r="E191" s="6"/>
      <c r="F191" s="6"/>
      <c r="G191" s="6"/>
      <c r="H191" s="105"/>
      <c r="I191" s="6"/>
    </row>
    <row r="192" spans="1:9" s="1" customFormat="1" ht="12" customHeight="1" x14ac:dyDescent="0.2">
      <c r="A192" s="39" t="s">
        <v>592</v>
      </c>
      <c r="B192" s="39"/>
      <c r="D192" s="5"/>
      <c r="E192" s="5"/>
      <c r="F192" s="5"/>
      <c r="G192" s="5"/>
      <c r="H192" s="102"/>
      <c r="I192" s="5"/>
    </row>
    <row r="193" spans="1:9" s="1" customFormat="1" ht="12" customHeight="1" x14ac:dyDescent="0.2">
      <c r="A193" s="39" t="s">
        <v>228</v>
      </c>
      <c r="B193" s="39"/>
      <c r="D193" s="5"/>
      <c r="E193" s="5"/>
      <c r="F193" s="5"/>
      <c r="G193" s="5"/>
      <c r="H193" s="102"/>
      <c r="I193" s="5"/>
    </row>
    <row r="194" spans="1:9" s="1" customFormat="1" x14ac:dyDescent="0.2">
      <c r="A194" s="40" t="s">
        <v>50</v>
      </c>
      <c r="B194" s="40"/>
      <c r="D194" s="5"/>
      <c r="E194" s="5"/>
      <c r="F194" s="5"/>
      <c r="G194" s="5"/>
      <c r="H194" s="102"/>
      <c r="I194" s="5"/>
    </row>
    <row r="195" spans="1:9" ht="12.4" customHeight="1" x14ac:dyDescent="0.2">
      <c r="A195" s="42" t="s">
        <v>324</v>
      </c>
      <c r="B195" s="42" t="s">
        <v>324</v>
      </c>
      <c r="C195" s="8" t="s">
        <v>391</v>
      </c>
      <c r="D195" s="9">
        <v>0</v>
      </c>
      <c r="E195" s="9">
        <v>846958</v>
      </c>
      <c r="F195" s="9">
        <f>SUM(D195:E195)</f>
        <v>846958</v>
      </c>
      <c r="G195" s="9">
        <v>846958</v>
      </c>
      <c r="H195" s="93">
        <f>G195/F195</f>
        <v>1</v>
      </c>
      <c r="I195" s="12" t="s">
        <v>314</v>
      </c>
    </row>
    <row r="196" spans="1:9" s="3" customFormat="1" x14ac:dyDescent="0.2">
      <c r="A196" s="43"/>
      <c r="B196" s="43"/>
      <c r="C196" s="13" t="s">
        <v>62</v>
      </c>
      <c r="D196" s="14">
        <f t="shared" ref="D196:F196" si="32">SUM(D195:D195)</f>
        <v>0</v>
      </c>
      <c r="E196" s="14">
        <f t="shared" si="32"/>
        <v>846958</v>
      </c>
      <c r="F196" s="14">
        <f t="shared" si="32"/>
        <v>846958</v>
      </c>
      <c r="G196" s="14">
        <v>846958</v>
      </c>
      <c r="H196" s="93">
        <f>G196/F196</f>
        <v>1</v>
      </c>
      <c r="I196" s="6"/>
    </row>
    <row r="197" spans="1:9" s="3" customFormat="1" x14ac:dyDescent="0.2">
      <c r="A197" s="40"/>
      <c r="B197" s="40"/>
      <c r="D197" s="6"/>
      <c r="E197" s="6"/>
      <c r="F197" s="6"/>
      <c r="G197" s="6"/>
      <c r="H197" s="105"/>
      <c r="I197" s="6"/>
    </row>
    <row r="198" spans="1:9" s="3" customFormat="1" x14ac:dyDescent="0.2">
      <c r="A198" s="40"/>
      <c r="B198" s="40"/>
      <c r="D198" s="6"/>
      <c r="E198" s="6"/>
      <c r="F198" s="6"/>
      <c r="G198" s="6"/>
      <c r="H198" s="105"/>
      <c r="I198" s="6"/>
    </row>
    <row r="199" spans="1:9" s="1" customFormat="1" ht="12" customHeight="1" x14ac:dyDescent="0.2">
      <c r="A199" s="39" t="s">
        <v>592</v>
      </c>
      <c r="B199" s="39"/>
      <c r="D199" s="5"/>
      <c r="E199" s="5"/>
      <c r="F199" s="5"/>
      <c r="G199" s="5"/>
      <c r="H199" s="102"/>
      <c r="I199" s="5"/>
    </row>
    <row r="200" spans="1:9" s="1" customFormat="1" ht="12" customHeight="1" x14ac:dyDescent="0.2">
      <c r="A200" s="39" t="s">
        <v>228</v>
      </c>
      <c r="B200" s="39"/>
      <c r="D200" s="5"/>
      <c r="E200" s="5"/>
      <c r="F200" s="5"/>
      <c r="G200" s="5"/>
      <c r="H200" s="102"/>
      <c r="I200" s="5"/>
    </row>
    <row r="201" spans="1:9" s="3" customFormat="1" x14ac:dyDescent="0.2">
      <c r="A201" s="40" t="s">
        <v>52</v>
      </c>
      <c r="B201" s="40"/>
      <c r="D201" s="6"/>
      <c r="E201" s="6"/>
      <c r="F201" s="6"/>
      <c r="G201" s="6"/>
      <c r="H201" s="105"/>
      <c r="I201" s="6"/>
    </row>
    <row r="202" spans="1:9" s="3" customFormat="1" x14ac:dyDescent="0.2">
      <c r="A202" s="42" t="s">
        <v>650</v>
      </c>
      <c r="B202" s="42" t="s">
        <v>213</v>
      </c>
      <c r="C202" s="8" t="s">
        <v>76</v>
      </c>
      <c r="D202" s="9">
        <v>0</v>
      </c>
      <c r="E202" s="9">
        <v>749520</v>
      </c>
      <c r="F202" s="9">
        <f t="shared" ref="F202:F204" si="33">SUM(D202:E202)</f>
        <v>749520</v>
      </c>
      <c r="G202" s="9">
        <v>624599</v>
      </c>
      <c r="H202" s="93">
        <f>G202/F202</f>
        <v>0.83333199914612022</v>
      </c>
      <c r="I202" s="12" t="s">
        <v>314</v>
      </c>
    </row>
    <row r="203" spans="1:9" s="3" customFormat="1" x14ac:dyDescent="0.2">
      <c r="A203" s="42" t="s">
        <v>489</v>
      </c>
      <c r="B203" s="42" t="s">
        <v>341</v>
      </c>
      <c r="C203" s="8" t="s">
        <v>151</v>
      </c>
      <c r="D203" s="9">
        <v>0</v>
      </c>
      <c r="E203" s="9"/>
      <c r="F203" s="9">
        <f t="shared" si="33"/>
        <v>0</v>
      </c>
      <c r="G203" s="9">
        <v>31230</v>
      </c>
      <c r="H203" s="93">
        <v>0</v>
      </c>
      <c r="I203" s="12" t="s">
        <v>314</v>
      </c>
    </row>
    <row r="204" spans="1:9" s="3" customFormat="1" x14ac:dyDescent="0.2">
      <c r="A204" s="42" t="s">
        <v>447</v>
      </c>
      <c r="B204" s="42" t="s">
        <v>214</v>
      </c>
      <c r="C204" s="8" t="s">
        <v>600</v>
      </c>
      <c r="D204" s="9">
        <v>0</v>
      </c>
      <c r="E204" s="9">
        <v>97438</v>
      </c>
      <c r="F204" s="9">
        <f t="shared" si="33"/>
        <v>97438</v>
      </c>
      <c r="G204" s="9">
        <v>85257</v>
      </c>
      <c r="H204" s="93">
        <f t="shared" ref="H204:H205" si="34">G204/F204</f>
        <v>0.8749871713294608</v>
      </c>
      <c r="I204" s="12" t="s">
        <v>314</v>
      </c>
    </row>
    <row r="205" spans="1:9" s="3" customFormat="1" x14ac:dyDescent="0.2">
      <c r="A205" s="43"/>
      <c r="B205" s="43"/>
      <c r="C205" s="13" t="s">
        <v>53</v>
      </c>
      <c r="D205" s="14">
        <f>SUM(D200:D204)</f>
        <v>0</v>
      </c>
      <c r="E205" s="14">
        <f t="shared" ref="E205:F205" si="35">SUM(E200:E204)</f>
        <v>846958</v>
      </c>
      <c r="F205" s="14">
        <f t="shared" si="35"/>
        <v>846958</v>
      </c>
      <c r="G205" s="14">
        <v>741086</v>
      </c>
      <c r="H205" s="93">
        <f t="shared" si="34"/>
        <v>0.87499734343379487</v>
      </c>
      <c r="I205" s="6"/>
    </row>
    <row r="206" spans="1:9" s="3" customFormat="1" x14ac:dyDescent="0.2">
      <c r="A206" s="40"/>
      <c r="B206" s="40"/>
      <c r="D206" s="6"/>
      <c r="E206" s="6"/>
      <c r="F206" s="6"/>
      <c r="G206" s="6"/>
      <c r="H206" s="105"/>
      <c r="I206" s="6"/>
    </row>
    <row r="207" spans="1:9" s="3" customFormat="1" x14ac:dyDescent="0.2">
      <c r="A207" s="40"/>
      <c r="B207" s="40"/>
      <c r="D207" s="6"/>
      <c r="E207" s="6"/>
      <c r="F207" s="6"/>
      <c r="G207" s="6"/>
      <c r="H207" s="105"/>
      <c r="I207" s="6"/>
    </row>
    <row r="208" spans="1:9" s="3" customFormat="1" x14ac:dyDescent="0.2">
      <c r="A208" s="40"/>
      <c r="B208" s="40"/>
      <c r="D208" s="6"/>
      <c r="E208" s="6"/>
      <c r="F208" s="6"/>
      <c r="G208" s="6"/>
      <c r="H208" s="105"/>
      <c r="I208" s="6"/>
    </row>
    <row r="209" spans="1:244" s="3" customFormat="1" ht="11.25" customHeight="1" x14ac:dyDescent="0.2">
      <c r="A209" s="39" t="s">
        <v>232</v>
      </c>
      <c r="B209" s="39"/>
      <c r="C209" s="39"/>
      <c r="D209" s="39"/>
      <c r="E209" s="39"/>
      <c r="F209" s="39"/>
      <c r="G209" s="39"/>
      <c r="H209" s="107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  <c r="BH209" s="39"/>
      <c r="BI209" s="39"/>
      <c r="BJ209" s="39"/>
      <c r="BK209" s="39"/>
      <c r="BL209" s="39"/>
      <c r="BM209" s="39"/>
      <c r="BN209" s="39"/>
      <c r="BO209" s="39"/>
      <c r="BP209" s="39"/>
      <c r="BQ209" s="39"/>
      <c r="BR209" s="39"/>
      <c r="BS209" s="39"/>
      <c r="BT209" s="39"/>
      <c r="BU209" s="39"/>
      <c r="BV209" s="39"/>
      <c r="BW209" s="39"/>
      <c r="BX209" s="39"/>
      <c r="BY209" s="39"/>
      <c r="BZ209" s="39"/>
      <c r="CA209" s="39"/>
      <c r="CB209" s="39"/>
      <c r="CC209" s="39"/>
      <c r="CD209" s="39"/>
      <c r="CE209" s="39"/>
      <c r="CF209" s="39"/>
      <c r="CG209" s="39"/>
      <c r="CH209" s="39"/>
      <c r="CI209" s="39"/>
      <c r="CJ209" s="39"/>
      <c r="CK209" s="39"/>
      <c r="CL209" s="39"/>
      <c r="CM209" s="39"/>
      <c r="CN209" s="39"/>
      <c r="CO209" s="39"/>
      <c r="CP209" s="39"/>
      <c r="CQ209" s="39"/>
      <c r="CR209" s="39"/>
      <c r="CS209" s="39"/>
      <c r="CT209" s="39"/>
      <c r="CU209" s="39"/>
      <c r="CV209" s="39"/>
      <c r="CW209" s="39"/>
      <c r="CX209" s="39"/>
      <c r="CY209" s="39"/>
      <c r="CZ209" s="39"/>
      <c r="DA209" s="39"/>
      <c r="DB209" s="39"/>
      <c r="DC209" s="39"/>
      <c r="DD209" s="39"/>
      <c r="DE209" s="39"/>
      <c r="DF209" s="39"/>
      <c r="DG209" s="39"/>
      <c r="DH209" s="39"/>
      <c r="DI209" s="39"/>
      <c r="DJ209" s="39"/>
      <c r="DK209" s="39"/>
      <c r="DL209" s="39"/>
      <c r="DM209" s="39"/>
      <c r="DN209" s="39"/>
      <c r="DO209" s="39"/>
      <c r="DP209" s="39"/>
      <c r="DQ209" s="39"/>
      <c r="DR209" s="39"/>
      <c r="DS209" s="39"/>
      <c r="DT209" s="39"/>
      <c r="DU209" s="39"/>
      <c r="DV209" s="39"/>
      <c r="DW209" s="39"/>
      <c r="DX209" s="39"/>
      <c r="DY209" s="39"/>
      <c r="DZ209" s="39"/>
      <c r="EA209" s="39"/>
      <c r="EB209" s="39"/>
      <c r="EC209" s="39"/>
      <c r="ED209" s="39"/>
      <c r="EE209" s="39"/>
      <c r="EF209" s="39"/>
      <c r="EG209" s="39"/>
      <c r="EH209" s="39"/>
      <c r="EI209" s="39"/>
      <c r="EJ209" s="39"/>
      <c r="EK209" s="39"/>
      <c r="EL209" s="39"/>
      <c r="EM209" s="39"/>
      <c r="EN209" s="39"/>
      <c r="EO209" s="39"/>
      <c r="EP209" s="39"/>
      <c r="EQ209" s="39"/>
      <c r="ER209" s="39"/>
      <c r="ES209" s="39"/>
      <c r="ET209" s="39"/>
      <c r="EU209" s="39"/>
      <c r="EV209" s="39"/>
      <c r="EW209" s="39"/>
      <c r="EX209" s="39"/>
      <c r="EY209" s="39"/>
      <c r="EZ209" s="39"/>
      <c r="FA209" s="39"/>
      <c r="FB209" s="39"/>
      <c r="FC209" s="39"/>
      <c r="FD209" s="39"/>
      <c r="FE209" s="39"/>
      <c r="FF209" s="39"/>
      <c r="FG209" s="39"/>
      <c r="FH209" s="39"/>
      <c r="FI209" s="39"/>
      <c r="FJ209" s="39"/>
      <c r="FK209" s="39"/>
      <c r="FL209" s="39"/>
      <c r="FM209" s="39"/>
      <c r="FN209" s="39"/>
      <c r="FO209" s="39"/>
      <c r="FP209" s="39"/>
      <c r="FQ209" s="39"/>
      <c r="FR209" s="39"/>
      <c r="FS209" s="39"/>
      <c r="FT209" s="39"/>
      <c r="FU209" s="39"/>
      <c r="FV209" s="39"/>
      <c r="FW209" s="39"/>
      <c r="FX209" s="39"/>
      <c r="FY209" s="39"/>
      <c r="FZ209" s="39"/>
      <c r="GA209" s="39"/>
      <c r="GB209" s="39"/>
      <c r="GC209" s="39"/>
      <c r="GD209" s="39"/>
      <c r="GE209" s="39"/>
      <c r="GF209" s="39"/>
      <c r="GG209" s="39"/>
      <c r="GH209" s="39"/>
      <c r="GI209" s="39"/>
      <c r="GJ209" s="39"/>
      <c r="GK209" s="39"/>
      <c r="GL209" s="39"/>
      <c r="GM209" s="39"/>
      <c r="GN209" s="39"/>
      <c r="GO209" s="39"/>
      <c r="GP209" s="39"/>
      <c r="GQ209" s="39"/>
      <c r="GR209" s="39"/>
      <c r="GS209" s="39"/>
      <c r="GT209" s="39"/>
      <c r="GU209" s="39"/>
      <c r="GV209" s="39"/>
      <c r="GW209" s="39"/>
      <c r="GX209" s="39"/>
      <c r="GY209" s="39"/>
      <c r="GZ209" s="39"/>
      <c r="HA209" s="39"/>
      <c r="HB209" s="39"/>
      <c r="HC209" s="39"/>
      <c r="HD209" s="39"/>
      <c r="HE209" s="39"/>
      <c r="HF209" s="39"/>
      <c r="HG209" s="39"/>
      <c r="HH209" s="39"/>
      <c r="HI209" s="39"/>
      <c r="HJ209" s="39"/>
      <c r="HK209" s="39"/>
      <c r="HL209" s="39"/>
      <c r="HM209" s="39"/>
      <c r="HN209" s="39"/>
      <c r="HO209" s="39"/>
      <c r="HP209" s="39"/>
      <c r="HQ209" s="39"/>
      <c r="HR209" s="39"/>
      <c r="HS209" s="39"/>
      <c r="HT209" s="39"/>
      <c r="HU209" s="39"/>
      <c r="HV209" s="39"/>
      <c r="HW209" s="39"/>
      <c r="HX209" s="39"/>
      <c r="HY209" s="39"/>
      <c r="HZ209" s="39"/>
      <c r="IA209" s="39"/>
      <c r="IB209" s="39"/>
      <c r="IC209" s="39"/>
      <c r="ID209" s="39"/>
      <c r="IE209" s="39"/>
      <c r="IF209" s="39"/>
      <c r="IG209" s="39"/>
      <c r="IH209" s="39"/>
      <c r="II209" s="39"/>
      <c r="IJ209" s="39"/>
    </row>
    <row r="210" spans="1:244" ht="12.4" customHeight="1" x14ac:dyDescent="0.2">
      <c r="A210" s="39" t="s">
        <v>228</v>
      </c>
      <c r="B210" s="39"/>
      <c r="C210" s="39"/>
      <c r="D210" s="39"/>
      <c r="E210" s="39"/>
      <c r="F210" s="39"/>
      <c r="G210" s="39"/>
      <c r="H210" s="107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  <c r="AW210" s="39"/>
      <c r="AX210" s="39"/>
      <c r="AY210" s="39"/>
      <c r="AZ210" s="39"/>
      <c r="BA210" s="39"/>
      <c r="BB210" s="39"/>
      <c r="BC210" s="39"/>
      <c r="BD210" s="39"/>
      <c r="BE210" s="39"/>
      <c r="BF210" s="39"/>
      <c r="BG210" s="39"/>
      <c r="BH210" s="39"/>
      <c r="BI210" s="39"/>
      <c r="BJ210" s="39"/>
      <c r="BK210" s="39"/>
      <c r="BL210" s="39"/>
      <c r="BM210" s="39"/>
      <c r="BN210" s="39"/>
      <c r="BO210" s="39"/>
      <c r="BP210" s="39"/>
      <c r="BQ210" s="39"/>
      <c r="BR210" s="39"/>
      <c r="BS210" s="39"/>
      <c r="BT210" s="39"/>
      <c r="BU210" s="39"/>
      <c r="BV210" s="39"/>
      <c r="BW210" s="39"/>
      <c r="BX210" s="39"/>
      <c r="BY210" s="39"/>
      <c r="BZ210" s="39"/>
      <c r="CA210" s="39"/>
      <c r="CB210" s="39"/>
      <c r="CC210" s="39"/>
      <c r="CD210" s="39"/>
      <c r="CE210" s="39"/>
      <c r="CF210" s="39"/>
      <c r="CG210" s="39"/>
      <c r="CH210" s="39"/>
      <c r="CI210" s="39"/>
      <c r="CJ210" s="39"/>
      <c r="CK210" s="39"/>
      <c r="CL210" s="39"/>
      <c r="CM210" s="39"/>
      <c r="CN210" s="39"/>
      <c r="CO210" s="39"/>
      <c r="CP210" s="39"/>
      <c r="CQ210" s="39"/>
      <c r="CR210" s="39"/>
      <c r="CS210" s="39"/>
      <c r="CT210" s="39"/>
      <c r="CU210" s="39"/>
      <c r="CV210" s="39"/>
      <c r="CW210" s="39"/>
      <c r="CX210" s="39"/>
      <c r="CY210" s="39"/>
      <c r="CZ210" s="39"/>
      <c r="DA210" s="39"/>
      <c r="DB210" s="39"/>
      <c r="DC210" s="39"/>
      <c r="DD210" s="39"/>
      <c r="DE210" s="39"/>
      <c r="DF210" s="39"/>
      <c r="DG210" s="39"/>
      <c r="DH210" s="39"/>
      <c r="DI210" s="39"/>
      <c r="DJ210" s="39"/>
      <c r="DK210" s="39"/>
      <c r="DL210" s="39"/>
      <c r="DM210" s="39"/>
      <c r="DN210" s="39"/>
      <c r="DO210" s="39"/>
      <c r="DP210" s="39"/>
      <c r="DQ210" s="39"/>
      <c r="DR210" s="39"/>
      <c r="DS210" s="39"/>
      <c r="DT210" s="39"/>
      <c r="DU210" s="39"/>
      <c r="DV210" s="39"/>
      <c r="DW210" s="39"/>
      <c r="DX210" s="39"/>
      <c r="DY210" s="39"/>
      <c r="DZ210" s="39"/>
      <c r="EA210" s="39"/>
      <c r="EB210" s="39"/>
      <c r="EC210" s="39"/>
      <c r="ED210" s="39"/>
      <c r="EE210" s="39"/>
      <c r="EF210" s="39"/>
      <c r="EG210" s="39"/>
      <c r="EH210" s="39"/>
      <c r="EI210" s="39"/>
      <c r="EJ210" s="39"/>
      <c r="EK210" s="39"/>
      <c r="EL210" s="39"/>
      <c r="EM210" s="39"/>
      <c r="EN210" s="39"/>
      <c r="EO210" s="39"/>
      <c r="EP210" s="39"/>
      <c r="EQ210" s="39"/>
      <c r="ER210" s="39"/>
      <c r="ES210" s="39"/>
      <c r="ET210" s="39"/>
      <c r="EU210" s="39"/>
      <c r="EV210" s="39"/>
      <c r="EW210" s="39"/>
      <c r="EX210" s="39"/>
      <c r="EY210" s="39"/>
      <c r="EZ210" s="39"/>
      <c r="FA210" s="39"/>
      <c r="FB210" s="39"/>
      <c r="FC210" s="39"/>
      <c r="FD210" s="39"/>
      <c r="FE210" s="39"/>
      <c r="FF210" s="39"/>
      <c r="FG210" s="39"/>
      <c r="FH210" s="39"/>
      <c r="FI210" s="39"/>
      <c r="FJ210" s="39"/>
      <c r="FK210" s="39"/>
      <c r="FL210" s="39"/>
      <c r="FM210" s="39"/>
      <c r="FN210" s="39"/>
      <c r="FO210" s="39"/>
      <c r="FP210" s="39"/>
      <c r="FQ210" s="39"/>
      <c r="FR210" s="39"/>
      <c r="FS210" s="39"/>
      <c r="FT210" s="39"/>
      <c r="FU210" s="39"/>
      <c r="FV210" s="39"/>
      <c r="FW210" s="39"/>
      <c r="FX210" s="39"/>
      <c r="FY210" s="39"/>
      <c r="FZ210" s="39"/>
      <c r="GA210" s="39"/>
      <c r="GB210" s="39"/>
      <c r="GC210" s="39"/>
      <c r="GD210" s="39"/>
      <c r="GE210" s="39"/>
      <c r="GF210" s="39"/>
      <c r="GG210" s="39"/>
      <c r="GH210" s="39"/>
      <c r="GI210" s="39"/>
      <c r="GJ210" s="39"/>
      <c r="GK210" s="39"/>
      <c r="GL210" s="39"/>
      <c r="GM210" s="39"/>
      <c r="GN210" s="39"/>
      <c r="GO210" s="39"/>
      <c r="GP210" s="39"/>
      <c r="GQ210" s="39"/>
      <c r="GR210" s="39"/>
      <c r="GS210" s="39"/>
      <c r="GT210" s="39"/>
      <c r="GU210" s="39"/>
      <c r="GV210" s="39"/>
      <c r="GW210" s="39"/>
      <c r="GX210" s="39"/>
      <c r="GY210" s="39"/>
      <c r="GZ210" s="39"/>
      <c r="HA210" s="39"/>
      <c r="HB210" s="39"/>
      <c r="HC210" s="39"/>
      <c r="HD210" s="39"/>
      <c r="HE210" s="39"/>
      <c r="HF210" s="39"/>
      <c r="HG210" s="39"/>
      <c r="HH210" s="39"/>
      <c r="HI210" s="39"/>
      <c r="HJ210" s="39"/>
      <c r="HK210" s="39"/>
      <c r="HL210" s="39"/>
      <c r="HM210" s="39"/>
      <c r="HN210" s="39"/>
      <c r="HO210" s="39"/>
      <c r="HP210" s="39"/>
      <c r="HQ210" s="39"/>
      <c r="HR210" s="39"/>
      <c r="HS210" s="39"/>
      <c r="HT210" s="39"/>
      <c r="HU210" s="39"/>
      <c r="HV210" s="39"/>
      <c r="HW210" s="39"/>
      <c r="HX210" s="39"/>
      <c r="HY210" s="39"/>
      <c r="HZ210" s="39"/>
      <c r="IA210" s="39"/>
      <c r="IB210" s="39"/>
      <c r="IC210" s="39"/>
      <c r="ID210" s="39"/>
      <c r="IE210" s="39"/>
      <c r="IF210" s="39"/>
      <c r="IG210" s="39"/>
      <c r="IH210" s="39"/>
      <c r="II210" s="39"/>
      <c r="IJ210" s="39"/>
    </row>
    <row r="211" spans="1:244" s="1" customFormat="1" x14ac:dyDescent="0.2">
      <c r="A211" s="40" t="s">
        <v>50</v>
      </c>
      <c r="B211" s="40"/>
      <c r="D211" s="5"/>
      <c r="E211" s="5"/>
      <c r="F211" s="5"/>
      <c r="G211" s="5"/>
      <c r="H211" s="102"/>
      <c r="I211" s="5"/>
    </row>
    <row r="212" spans="1:244" ht="12" customHeight="1" x14ac:dyDescent="0.2">
      <c r="A212" s="41" t="s">
        <v>636</v>
      </c>
      <c r="B212" s="41" t="s">
        <v>637</v>
      </c>
      <c r="C212" s="8" t="s">
        <v>638</v>
      </c>
      <c r="D212" s="9">
        <v>0</v>
      </c>
      <c r="E212" s="9"/>
      <c r="F212" s="9">
        <f t="shared" ref="F212" si="36">SUM(D212:E212)</f>
        <v>0</v>
      </c>
      <c r="G212" s="9">
        <v>62992</v>
      </c>
      <c r="H212" s="93">
        <v>0</v>
      </c>
      <c r="I212" s="12" t="s">
        <v>313</v>
      </c>
    </row>
    <row r="213" spans="1:244" ht="12" customHeight="1" x14ac:dyDescent="0.2">
      <c r="A213" s="41" t="s">
        <v>217</v>
      </c>
      <c r="B213" s="41" t="s">
        <v>217</v>
      </c>
      <c r="C213" s="8" t="s">
        <v>182</v>
      </c>
      <c r="D213" s="9">
        <v>2000000</v>
      </c>
      <c r="E213" s="9"/>
      <c r="F213" s="9">
        <f t="shared" ref="F213:F225" si="37">SUM(D213:E213)</f>
        <v>2000000</v>
      </c>
      <c r="G213" s="9">
        <v>785817</v>
      </c>
      <c r="H213" s="93">
        <f t="shared" ref="H213:H226" si="38">G213/F213</f>
        <v>0.39290849999999999</v>
      </c>
      <c r="I213" s="12" t="s">
        <v>313</v>
      </c>
    </row>
    <row r="214" spans="1:244" ht="12" customHeight="1" x14ac:dyDescent="0.2">
      <c r="A214" s="41" t="s">
        <v>217</v>
      </c>
      <c r="B214" s="41"/>
      <c r="C214" s="8" t="s">
        <v>183</v>
      </c>
      <c r="D214" s="9">
        <v>100000</v>
      </c>
      <c r="E214" s="9"/>
      <c r="F214" s="9">
        <f t="shared" si="37"/>
        <v>100000</v>
      </c>
      <c r="G214" s="9">
        <v>2789829</v>
      </c>
      <c r="H214" s="93">
        <f t="shared" si="38"/>
        <v>27.898289999999999</v>
      </c>
      <c r="I214" s="12" t="s">
        <v>313</v>
      </c>
    </row>
    <row r="215" spans="1:244" ht="12" customHeight="1" x14ac:dyDescent="0.2">
      <c r="A215" s="41" t="s">
        <v>217</v>
      </c>
      <c r="B215" s="41"/>
      <c r="C215" s="8" t="s">
        <v>148</v>
      </c>
      <c r="D215" s="9">
        <v>9969000</v>
      </c>
      <c r="E215" s="9"/>
      <c r="F215" s="9">
        <f t="shared" si="37"/>
        <v>9969000</v>
      </c>
      <c r="G215" s="9">
        <v>9968654</v>
      </c>
      <c r="H215" s="93">
        <f t="shared" si="38"/>
        <v>0.99996529240646004</v>
      </c>
      <c r="I215" s="12" t="s">
        <v>313</v>
      </c>
    </row>
    <row r="216" spans="1:244" ht="12" customHeight="1" x14ac:dyDescent="0.2">
      <c r="A216" s="41" t="s">
        <v>217</v>
      </c>
      <c r="B216" s="41"/>
      <c r="C216" s="8" t="s">
        <v>458</v>
      </c>
      <c r="D216" s="9">
        <v>150000</v>
      </c>
      <c r="E216" s="9"/>
      <c r="F216" s="9">
        <f t="shared" si="37"/>
        <v>150000</v>
      </c>
      <c r="G216" s="9">
        <v>161284</v>
      </c>
      <c r="H216" s="93">
        <f t="shared" si="38"/>
        <v>1.0752266666666668</v>
      </c>
      <c r="I216" s="12" t="s">
        <v>313</v>
      </c>
    </row>
    <row r="217" spans="1:244" ht="12" customHeight="1" x14ac:dyDescent="0.2">
      <c r="A217" s="41" t="s">
        <v>327</v>
      </c>
      <c r="B217" s="41" t="s">
        <v>327</v>
      </c>
      <c r="C217" s="8" t="s">
        <v>247</v>
      </c>
      <c r="D217" s="9">
        <v>3000000</v>
      </c>
      <c r="E217" s="9"/>
      <c r="F217" s="9">
        <f t="shared" si="37"/>
        <v>3000000</v>
      </c>
      <c r="G217" s="9">
        <v>3755072</v>
      </c>
      <c r="H217" s="93">
        <f t="shared" si="38"/>
        <v>1.2516906666666667</v>
      </c>
      <c r="I217" s="12" t="s">
        <v>313</v>
      </c>
    </row>
    <row r="218" spans="1:244" ht="12" customHeight="1" x14ac:dyDescent="0.2">
      <c r="A218" s="41" t="s">
        <v>316</v>
      </c>
      <c r="B218" s="41" t="s">
        <v>316</v>
      </c>
      <c r="C218" s="8" t="s">
        <v>523</v>
      </c>
      <c r="D218" s="9">
        <v>4096000</v>
      </c>
      <c r="E218" s="9"/>
      <c r="F218" s="9">
        <f t="shared" si="37"/>
        <v>4096000</v>
      </c>
      <c r="G218" s="9">
        <v>4426860</v>
      </c>
      <c r="H218" s="93">
        <f t="shared" si="38"/>
        <v>1.0807763671874999</v>
      </c>
      <c r="I218" s="12" t="s">
        <v>313</v>
      </c>
    </row>
    <row r="219" spans="1:244" ht="12" customHeight="1" x14ac:dyDescent="0.2">
      <c r="A219" s="41" t="s">
        <v>494</v>
      </c>
      <c r="B219" s="41" t="s">
        <v>494</v>
      </c>
      <c r="C219" s="8" t="s">
        <v>576</v>
      </c>
      <c r="D219" s="9">
        <v>150031</v>
      </c>
      <c r="E219" s="9"/>
      <c r="F219" s="9">
        <f t="shared" si="37"/>
        <v>150031</v>
      </c>
      <c r="G219" s="9">
        <v>44032</v>
      </c>
      <c r="H219" s="93">
        <f t="shared" si="38"/>
        <v>0.29348601289066928</v>
      </c>
      <c r="I219" s="12" t="s">
        <v>313</v>
      </c>
    </row>
    <row r="220" spans="1:244" ht="12" customHeight="1" x14ac:dyDescent="0.2">
      <c r="A220" s="41" t="s">
        <v>643</v>
      </c>
      <c r="B220" s="41" t="s">
        <v>644</v>
      </c>
      <c r="C220" s="8" t="s">
        <v>645</v>
      </c>
      <c r="D220" s="9">
        <v>0</v>
      </c>
      <c r="E220" s="9"/>
      <c r="F220" s="9">
        <f t="shared" si="37"/>
        <v>0</v>
      </c>
      <c r="G220" s="9">
        <v>71283</v>
      </c>
      <c r="H220" s="93">
        <v>0</v>
      </c>
      <c r="I220" s="12" t="s">
        <v>313</v>
      </c>
    </row>
    <row r="221" spans="1:244" ht="12" customHeight="1" x14ac:dyDescent="0.2">
      <c r="A221" s="41" t="s">
        <v>597</v>
      </c>
      <c r="B221" s="41" t="s">
        <v>369</v>
      </c>
      <c r="C221" s="8" t="s">
        <v>458</v>
      </c>
      <c r="D221" s="9">
        <v>0</v>
      </c>
      <c r="E221" s="9">
        <v>1168400</v>
      </c>
      <c r="F221" s="9">
        <f t="shared" si="37"/>
        <v>1168400</v>
      </c>
      <c r="G221" s="9">
        <v>1276231</v>
      </c>
      <c r="H221" s="93">
        <f t="shared" si="38"/>
        <v>1.0922894556658678</v>
      </c>
      <c r="I221" s="12" t="s">
        <v>313</v>
      </c>
    </row>
    <row r="222" spans="1:244" ht="12" customHeight="1" x14ac:dyDescent="0.2">
      <c r="A222" s="41" t="s">
        <v>369</v>
      </c>
      <c r="B222" s="41" t="s">
        <v>369</v>
      </c>
      <c r="C222" s="8" t="s">
        <v>299</v>
      </c>
      <c r="D222" s="9">
        <v>15000</v>
      </c>
      <c r="E222" s="9"/>
      <c r="F222" s="9">
        <f t="shared" si="37"/>
        <v>15000</v>
      </c>
      <c r="G222" s="9">
        <v>8458</v>
      </c>
      <c r="H222" s="93">
        <f t="shared" si="38"/>
        <v>0.56386666666666663</v>
      </c>
      <c r="I222" s="12" t="s">
        <v>313</v>
      </c>
    </row>
    <row r="223" spans="1:244" ht="12" customHeight="1" x14ac:dyDescent="0.2">
      <c r="A223" s="41" t="s">
        <v>598</v>
      </c>
      <c r="B223" s="41" t="s">
        <v>598</v>
      </c>
      <c r="C223" s="8" t="s">
        <v>33</v>
      </c>
      <c r="D223" s="9">
        <v>0</v>
      </c>
      <c r="E223" s="9"/>
      <c r="F223" s="9">
        <f t="shared" si="37"/>
        <v>0</v>
      </c>
      <c r="G223" s="9">
        <v>160000</v>
      </c>
      <c r="H223" s="93">
        <v>0</v>
      </c>
      <c r="I223" s="12" t="s">
        <v>313</v>
      </c>
    </row>
    <row r="224" spans="1:244" ht="12" customHeight="1" x14ac:dyDescent="0.2">
      <c r="A224" s="41" t="s">
        <v>459</v>
      </c>
      <c r="B224" s="41" t="s">
        <v>571</v>
      </c>
      <c r="C224" s="8" t="s">
        <v>553</v>
      </c>
      <c r="D224" s="9">
        <v>50000</v>
      </c>
      <c r="E224" s="9"/>
      <c r="F224" s="9">
        <f t="shared" si="37"/>
        <v>50000</v>
      </c>
      <c r="G224" s="9">
        <v>0</v>
      </c>
      <c r="H224" s="93">
        <f t="shared" si="38"/>
        <v>0</v>
      </c>
      <c r="I224" s="12" t="s">
        <v>313</v>
      </c>
    </row>
    <row r="225" spans="1:244" ht="11.45" customHeight="1" x14ac:dyDescent="0.2">
      <c r="A225" s="42" t="s">
        <v>328</v>
      </c>
      <c r="B225" s="42" t="s">
        <v>328</v>
      </c>
      <c r="C225" s="8" t="s">
        <v>562</v>
      </c>
      <c r="D225" s="9">
        <v>198820068</v>
      </c>
      <c r="E225" s="9"/>
      <c r="F225" s="9">
        <f t="shared" si="37"/>
        <v>198820068</v>
      </c>
      <c r="G225" s="9">
        <v>198820068</v>
      </c>
      <c r="H225" s="93">
        <f t="shared" si="38"/>
        <v>1</v>
      </c>
      <c r="I225" s="12" t="s">
        <v>314</v>
      </c>
    </row>
    <row r="226" spans="1:244" s="3" customFormat="1" x14ac:dyDescent="0.2">
      <c r="A226" s="43"/>
      <c r="B226" s="43"/>
      <c r="C226" s="13" t="s">
        <v>62</v>
      </c>
      <c r="D226" s="14">
        <f>SUM(D212:D225)</f>
        <v>218350099</v>
      </c>
      <c r="E226" s="14">
        <f t="shared" ref="E226:F226" si="39">SUM(E212:E225)</f>
        <v>1168400</v>
      </c>
      <c r="F226" s="14">
        <f t="shared" si="39"/>
        <v>219518499</v>
      </c>
      <c r="G226" s="14">
        <v>222330580</v>
      </c>
      <c r="H226" s="93">
        <f t="shared" si="38"/>
        <v>1.0128102233424983</v>
      </c>
      <c r="I226" s="6"/>
    </row>
    <row r="227" spans="1:244" s="3" customFormat="1" x14ac:dyDescent="0.2">
      <c r="A227" s="40"/>
      <c r="B227" s="40"/>
      <c r="D227" s="6"/>
      <c r="E227" s="6"/>
      <c r="F227" s="6"/>
      <c r="G227" s="6"/>
      <c r="H227" s="105"/>
      <c r="I227" s="6"/>
    </row>
    <row r="228" spans="1:244" s="3" customFormat="1" x14ac:dyDescent="0.2">
      <c r="A228" s="40"/>
      <c r="B228" s="40"/>
      <c r="D228" s="6"/>
      <c r="E228" s="6"/>
      <c r="F228" s="6"/>
      <c r="G228" s="6"/>
      <c r="H228" s="105"/>
      <c r="I228" s="6"/>
    </row>
    <row r="229" spans="1:244" s="3" customFormat="1" ht="11.25" customHeight="1" x14ac:dyDescent="0.2">
      <c r="A229" s="39" t="s">
        <v>232</v>
      </c>
      <c r="B229" s="39"/>
      <c r="C229" s="39"/>
      <c r="D229" s="39"/>
      <c r="E229" s="39"/>
      <c r="F229" s="39"/>
      <c r="G229" s="39"/>
      <c r="H229" s="107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39"/>
      <c r="AO229" s="39"/>
      <c r="AP229" s="39"/>
      <c r="AQ229" s="39"/>
      <c r="AR229" s="39"/>
      <c r="AS229" s="39"/>
      <c r="AT229" s="39"/>
      <c r="AU229" s="39"/>
      <c r="AV229" s="39"/>
      <c r="AW229" s="39"/>
      <c r="AX229" s="39"/>
      <c r="AY229" s="39"/>
      <c r="AZ229" s="39"/>
      <c r="BA229" s="39"/>
      <c r="BB229" s="39"/>
      <c r="BC229" s="39"/>
      <c r="BD229" s="39"/>
      <c r="BE229" s="39"/>
      <c r="BF229" s="39"/>
      <c r="BG229" s="39"/>
      <c r="BH229" s="39"/>
      <c r="BI229" s="39"/>
      <c r="BJ229" s="39"/>
      <c r="BK229" s="39"/>
      <c r="BL229" s="39"/>
      <c r="BM229" s="39"/>
      <c r="BN229" s="39"/>
      <c r="BO229" s="39"/>
      <c r="BP229" s="39"/>
      <c r="BQ229" s="39"/>
      <c r="BR229" s="39"/>
      <c r="BS229" s="39"/>
      <c r="BT229" s="39"/>
      <c r="BU229" s="39"/>
      <c r="BV229" s="39"/>
      <c r="BW229" s="39"/>
      <c r="BX229" s="39"/>
      <c r="BY229" s="39"/>
      <c r="BZ229" s="39"/>
      <c r="CA229" s="39"/>
      <c r="CB229" s="39"/>
      <c r="CC229" s="39"/>
      <c r="CD229" s="39"/>
      <c r="CE229" s="39"/>
      <c r="CF229" s="39"/>
      <c r="CG229" s="39"/>
      <c r="CH229" s="39"/>
      <c r="CI229" s="39"/>
      <c r="CJ229" s="39"/>
      <c r="CK229" s="39"/>
      <c r="CL229" s="39"/>
      <c r="CM229" s="39"/>
      <c r="CN229" s="39"/>
      <c r="CO229" s="39"/>
      <c r="CP229" s="39"/>
      <c r="CQ229" s="39"/>
      <c r="CR229" s="39"/>
      <c r="CS229" s="39"/>
      <c r="CT229" s="39"/>
      <c r="CU229" s="39"/>
      <c r="CV229" s="39"/>
      <c r="CW229" s="39"/>
      <c r="CX229" s="39"/>
      <c r="CY229" s="39"/>
      <c r="CZ229" s="39"/>
      <c r="DA229" s="39"/>
      <c r="DB229" s="39"/>
      <c r="DC229" s="39"/>
      <c r="DD229" s="39"/>
      <c r="DE229" s="39"/>
      <c r="DF229" s="39"/>
      <c r="DG229" s="39"/>
      <c r="DH229" s="39"/>
      <c r="DI229" s="39"/>
      <c r="DJ229" s="39"/>
      <c r="DK229" s="39"/>
      <c r="DL229" s="39"/>
      <c r="DM229" s="39"/>
      <c r="DN229" s="39"/>
      <c r="DO229" s="39"/>
      <c r="DP229" s="39"/>
      <c r="DQ229" s="39"/>
      <c r="DR229" s="39"/>
      <c r="DS229" s="39"/>
      <c r="DT229" s="39"/>
      <c r="DU229" s="39"/>
      <c r="DV229" s="39"/>
      <c r="DW229" s="39"/>
      <c r="DX229" s="39"/>
      <c r="DY229" s="39"/>
      <c r="DZ229" s="39"/>
      <c r="EA229" s="39"/>
      <c r="EB229" s="39"/>
      <c r="EC229" s="39"/>
      <c r="ED229" s="39"/>
      <c r="EE229" s="39"/>
      <c r="EF229" s="39"/>
      <c r="EG229" s="39"/>
      <c r="EH229" s="39"/>
      <c r="EI229" s="39"/>
      <c r="EJ229" s="39"/>
      <c r="EK229" s="39"/>
      <c r="EL229" s="39"/>
      <c r="EM229" s="39"/>
      <c r="EN229" s="39"/>
      <c r="EO229" s="39"/>
      <c r="EP229" s="39"/>
      <c r="EQ229" s="39"/>
      <c r="ER229" s="39"/>
      <c r="ES229" s="39"/>
      <c r="ET229" s="39"/>
      <c r="EU229" s="39"/>
      <c r="EV229" s="39"/>
      <c r="EW229" s="39"/>
      <c r="EX229" s="39"/>
      <c r="EY229" s="39"/>
      <c r="EZ229" s="39"/>
      <c r="FA229" s="39"/>
      <c r="FB229" s="39"/>
      <c r="FC229" s="39"/>
      <c r="FD229" s="39"/>
      <c r="FE229" s="39"/>
      <c r="FF229" s="39"/>
      <c r="FG229" s="39"/>
      <c r="FH229" s="39"/>
      <c r="FI229" s="39"/>
      <c r="FJ229" s="39"/>
      <c r="FK229" s="39"/>
      <c r="FL229" s="39"/>
      <c r="FM229" s="39"/>
      <c r="FN229" s="39"/>
      <c r="FO229" s="39"/>
      <c r="FP229" s="39"/>
      <c r="FQ229" s="39"/>
      <c r="FR229" s="39"/>
      <c r="FS229" s="39"/>
      <c r="FT229" s="39"/>
      <c r="FU229" s="39"/>
      <c r="FV229" s="39"/>
      <c r="FW229" s="39"/>
      <c r="FX229" s="39"/>
      <c r="FY229" s="39"/>
      <c r="FZ229" s="39"/>
      <c r="GA229" s="39"/>
      <c r="GB229" s="39"/>
      <c r="GC229" s="39"/>
      <c r="GD229" s="39"/>
      <c r="GE229" s="39"/>
      <c r="GF229" s="39"/>
      <c r="GG229" s="39"/>
      <c r="GH229" s="39"/>
      <c r="GI229" s="39"/>
      <c r="GJ229" s="39"/>
      <c r="GK229" s="39"/>
      <c r="GL229" s="39"/>
      <c r="GM229" s="39"/>
      <c r="GN229" s="39"/>
      <c r="GO229" s="39"/>
      <c r="GP229" s="39"/>
      <c r="GQ229" s="39"/>
      <c r="GR229" s="39"/>
      <c r="GS229" s="39"/>
      <c r="GT229" s="39"/>
      <c r="GU229" s="39"/>
      <c r="GV229" s="39"/>
      <c r="GW229" s="39"/>
      <c r="GX229" s="39"/>
      <c r="GY229" s="39"/>
      <c r="GZ229" s="39"/>
      <c r="HA229" s="39"/>
      <c r="HB229" s="39"/>
      <c r="HC229" s="39"/>
      <c r="HD229" s="39"/>
      <c r="HE229" s="39"/>
      <c r="HF229" s="39"/>
      <c r="HG229" s="39"/>
      <c r="HH229" s="39"/>
      <c r="HI229" s="39"/>
      <c r="HJ229" s="39"/>
      <c r="HK229" s="39"/>
      <c r="HL229" s="39"/>
      <c r="HM229" s="39"/>
      <c r="HN229" s="39"/>
      <c r="HO229" s="39"/>
      <c r="HP229" s="39"/>
      <c r="HQ229" s="39"/>
      <c r="HR229" s="39"/>
      <c r="HS229" s="39"/>
      <c r="HT229" s="39"/>
      <c r="HU229" s="39"/>
      <c r="HV229" s="39"/>
      <c r="HW229" s="39"/>
      <c r="HX229" s="39"/>
      <c r="HY229" s="39"/>
      <c r="HZ229" s="39"/>
      <c r="IA229" s="39"/>
      <c r="IB229" s="39"/>
      <c r="IC229" s="39"/>
      <c r="ID229" s="39"/>
      <c r="IE229" s="39"/>
      <c r="IF229" s="39"/>
      <c r="IG229" s="39"/>
      <c r="IH229" s="39"/>
      <c r="II229" s="39"/>
      <c r="IJ229" s="39"/>
    </row>
    <row r="230" spans="1:244" ht="12.4" customHeight="1" x14ac:dyDescent="0.2">
      <c r="A230" s="39" t="s">
        <v>228</v>
      </c>
      <c r="B230" s="39"/>
      <c r="C230" s="39"/>
      <c r="D230" s="39"/>
      <c r="E230" s="39"/>
      <c r="F230" s="39"/>
      <c r="G230" s="39"/>
      <c r="H230" s="107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39"/>
      <c r="BJ230" s="39"/>
      <c r="BK230" s="39"/>
      <c r="BL230" s="39"/>
      <c r="BM230" s="39"/>
      <c r="BN230" s="39"/>
      <c r="BO230" s="39"/>
      <c r="BP230" s="39"/>
      <c r="BQ230" s="39"/>
      <c r="BR230" s="39"/>
      <c r="BS230" s="39"/>
      <c r="BT230" s="39"/>
      <c r="BU230" s="39"/>
      <c r="BV230" s="39"/>
      <c r="BW230" s="39"/>
      <c r="BX230" s="39"/>
      <c r="BY230" s="39"/>
      <c r="BZ230" s="39"/>
      <c r="CA230" s="39"/>
      <c r="CB230" s="39"/>
      <c r="CC230" s="39"/>
      <c r="CD230" s="39"/>
      <c r="CE230" s="39"/>
      <c r="CF230" s="39"/>
      <c r="CG230" s="39"/>
      <c r="CH230" s="39"/>
      <c r="CI230" s="39"/>
      <c r="CJ230" s="39"/>
      <c r="CK230" s="39"/>
      <c r="CL230" s="39"/>
      <c r="CM230" s="39"/>
      <c r="CN230" s="39"/>
      <c r="CO230" s="39"/>
      <c r="CP230" s="39"/>
      <c r="CQ230" s="39"/>
      <c r="CR230" s="39"/>
      <c r="CS230" s="39"/>
      <c r="CT230" s="39"/>
      <c r="CU230" s="39"/>
      <c r="CV230" s="39"/>
      <c r="CW230" s="39"/>
      <c r="CX230" s="39"/>
      <c r="CY230" s="39"/>
      <c r="CZ230" s="39"/>
      <c r="DA230" s="39"/>
      <c r="DB230" s="39"/>
      <c r="DC230" s="39"/>
      <c r="DD230" s="39"/>
      <c r="DE230" s="39"/>
      <c r="DF230" s="39"/>
      <c r="DG230" s="39"/>
      <c r="DH230" s="39"/>
      <c r="DI230" s="39"/>
      <c r="DJ230" s="39"/>
      <c r="DK230" s="39"/>
      <c r="DL230" s="39"/>
      <c r="DM230" s="39"/>
      <c r="DN230" s="39"/>
      <c r="DO230" s="39"/>
      <c r="DP230" s="39"/>
      <c r="DQ230" s="39"/>
      <c r="DR230" s="39"/>
      <c r="DS230" s="39"/>
      <c r="DT230" s="39"/>
      <c r="DU230" s="39"/>
      <c r="DV230" s="39"/>
      <c r="DW230" s="39"/>
      <c r="DX230" s="39"/>
      <c r="DY230" s="39"/>
      <c r="DZ230" s="39"/>
      <c r="EA230" s="39"/>
      <c r="EB230" s="39"/>
      <c r="EC230" s="39"/>
      <c r="ED230" s="39"/>
      <c r="EE230" s="39"/>
      <c r="EF230" s="39"/>
      <c r="EG230" s="39"/>
      <c r="EH230" s="39"/>
      <c r="EI230" s="39"/>
      <c r="EJ230" s="39"/>
      <c r="EK230" s="39"/>
      <c r="EL230" s="39"/>
      <c r="EM230" s="39"/>
      <c r="EN230" s="39"/>
      <c r="EO230" s="39"/>
      <c r="EP230" s="39"/>
      <c r="EQ230" s="39"/>
      <c r="ER230" s="39"/>
      <c r="ES230" s="39"/>
      <c r="ET230" s="39"/>
      <c r="EU230" s="39"/>
      <c r="EV230" s="39"/>
      <c r="EW230" s="39"/>
      <c r="EX230" s="39"/>
      <c r="EY230" s="39"/>
      <c r="EZ230" s="39"/>
      <c r="FA230" s="39"/>
      <c r="FB230" s="39"/>
      <c r="FC230" s="39"/>
      <c r="FD230" s="39"/>
      <c r="FE230" s="39"/>
      <c r="FF230" s="39"/>
      <c r="FG230" s="39"/>
      <c r="FH230" s="39"/>
      <c r="FI230" s="39"/>
      <c r="FJ230" s="39"/>
      <c r="FK230" s="39"/>
      <c r="FL230" s="39"/>
      <c r="FM230" s="39"/>
      <c r="FN230" s="39"/>
      <c r="FO230" s="39"/>
      <c r="FP230" s="39"/>
      <c r="FQ230" s="39"/>
      <c r="FR230" s="39"/>
      <c r="FS230" s="39"/>
      <c r="FT230" s="39"/>
      <c r="FU230" s="39"/>
      <c r="FV230" s="39"/>
      <c r="FW230" s="39"/>
      <c r="FX230" s="39"/>
      <c r="FY230" s="39"/>
      <c r="FZ230" s="39"/>
      <c r="GA230" s="39"/>
      <c r="GB230" s="39"/>
      <c r="GC230" s="39"/>
      <c r="GD230" s="39"/>
      <c r="GE230" s="39"/>
      <c r="GF230" s="39"/>
      <c r="GG230" s="39"/>
      <c r="GH230" s="39"/>
      <c r="GI230" s="39"/>
      <c r="GJ230" s="39"/>
      <c r="GK230" s="39"/>
      <c r="GL230" s="39"/>
      <c r="GM230" s="39"/>
      <c r="GN230" s="39"/>
      <c r="GO230" s="39"/>
      <c r="GP230" s="39"/>
      <c r="GQ230" s="39"/>
      <c r="GR230" s="39"/>
      <c r="GS230" s="39"/>
      <c r="GT230" s="39"/>
      <c r="GU230" s="39"/>
      <c r="GV230" s="39"/>
      <c r="GW230" s="39"/>
      <c r="GX230" s="39"/>
      <c r="GY230" s="39"/>
      <c r="GZ230" s="39"/>
      <c r="HA230" s="39"/>
      <c r="HB230" s="39"/>
      <c r="HC230" s="39"/>
      <c r="HD230" s="39"/>
      <c r="HE230" s="39"/>
      <c r="HF230" s="39"/>
      <c r="HG230" s="39"/>
      <c r="HH230" s="39"/>
      <c r="HI230" s="39"/>
      <c r="HJ230" s="39"/>
      <c r="HK230" s="39"/>
      <c r="HL230" s="39"/>
      <c r="HM230" s="39"/>
      <c r="HN230" s="39"/>
      <c r="HO230" s="39"/>
      <c r="HP230" s="39"/>
      <c r="HQ230" s="39"/>
      <c r="HR230" s="39"/>
      <c r="HS230" s="39"/>
      <c r="HT230" s="39"/>
      <c r="HU230" s="39"/>
      <c r="HV230" s="39"/>
      <c r="HW230" s="39"/>
      <c r="HX230" s="39"/>
      <c r="HY230" s="39"/>
      <c r="HZ230" s="39"/>
      <c r="IA230" s="39"/>
      <c r="IB230" s="39"/>
      <c r="IC230" s="39"/>
      <c r="ID230" s="39"/>
      <c r="IE230" s="39"/>
      <c r="IF230" s="39"/>
      <c r="IG230" s="39"/>
      <c r="IH230" s="39"/>
      <c r="II230" s="39"/>
      <c r="IJ230" s="39"/>
    </row>
    <row r="231" spans="1:244" s="3" customFormat="1" ht="12" customHeight="1" x14ac:dyDescent="0.2">
      <c r="A231" s="40" t="s">
        <v>52</v>
      </c>
      <c r="B231" s="40"/>
      <c r="D231" s="6"/>
      <c r="E231" s="6"/>
      <c r="F231" s="6"/>
      <c r="G231" s="6"/>
      <c r="H231" s="105"/>
      <c r="I231" s="6"/>
    </row>
    <row r="232" spans="1:244" ht="11.1" customHeight="1" x14ac:dyDescent="0.2">
      <c r="A232" s="42" t="s">
        <v>370</v>
      </c>
      <c r="B232" s="42" t="s">
        <v>323</v>
      </c>
      <c r="C232" s="11" t="s">
        <v>274</v>
      </c>
      <c r="D232" s="9">
        <v>73923000</v>
      </c>
      <c r="E232" s="9"/>
      <c r="F232" s="9">
        <f>SUM(D232:E232)</f>
        <v>73923000</v>
      </c>
      <c r="G232" s="9">
        <v>73923000</v>
      </c>
      <c r="H232" s="93">
        <f>G232/F232</f>
        <v>1</v>
      </c>
      <c r="I232" s="12" t="s">
        <v>314</v>
      </c>
    </row>
    <row r="233" spans="1:244" ht="12" customHeight="1" x14ac:dyDescent="0.2">
      <c r="A233" s="42" t="s">
        <v>323</v>
      </c>
      <c r="B233" s="42"/>
      <c r="C233" s="8" t="s">
        <v>170</v>
      </c>
      <c r="D233" s="9">
        <v>1476000</v>
      </c>
      <c r="E233" s="9"/>
      <c r="F233" s="9">
        <f t="shared" ref="F233" si="40">SUM(D233:E233)</f>
        <v>1476000</v>
      </c>
      <c r="G233" s="9">
        <v>1402968</v>
      </c>
      <c r="H233" s="93">
        <f t="shared" ref="H233:H296" si="41">G233/F233</f>
        <v>0.95052032520325203</v>
      </c>
      <c r="I233" s="17" t="s">
        <v>313</v>
      </c>
    </row>
    <row r="234" spans="1:244" ht="12" customHeight="1" x14ac:dyDescent="0.2">
      <c r="A234" s="42" t="s">
        <v>365</v>
      </c>
      <c r="B234" s="42"/>
      <c r="C234" s="8" t="s">
        <v>471</v>
      </c>
      <c r="D234" s="9">
        <v>150000</v>
      </c>
      <c r="E234" s="9"/>
      <c r="F234" s="9">
        <f t="shared" ref="F234" si="42">SUM(D234:E234)</f>
        <v>150000</v>
      </c>
      <c r="G234" s="9">
        <v>152880</v>
      </c>
      <c r="H234" s="93">
        <f t="shared" si="41"/>
        <v>1.0192000000000001</v>
      </c>
      <c r="I234" s="17" t="s">
        <v>313</v>
      </c>
    </row>
    <row r="235" spans="1:244" ht="11.1" customHeight="1" x14ac:dyDescent="0.2">
      <c r="A235" s="42" t="s">
        <v>323</v>
      </c>
      <c r="B235" s="42"/>
      <c r="C235" s="11" t="s">
        <v>398</v>
      </c>
      <c r="D235" s="9">
        <v>0</v>
      </c>
      <c r="E235" s="9">
        <v>12373700</v>
      </c>
      <c r="F235" s="9">
        <f t="shared" ref="F235:F304" si="43">SUM(D235:E235)</f>
        <v>12373700</v>
      </c>
      <c r="G235" s="9">
        <v>12373700</v>
      </c>
      <c r="H235" s="93">
        <f t="shared" si="41"/>
        <v>1</v>
      </c>
      <c r="I235" s="12" t="s">
        <v>314</v>
      </c>
    </row>
    <row r="236" spans="1:244" s="12" customFormat="1" ht="11.1" customHeight="1" x14ac:dyDescent="0.2">
      <c r="A236" s="42" t="s">
        <v>213</v>
      </c>
      <c r="B236" s="42" t="s">
        <v>213</v>
      </c>
      <c r="C236" s="29" t="s">
        <v>362</v>
      </c>
      <c r="D236" s="9">
        <v>2340000</v>
      </c>
      <c r="E236" s="9">
        <v>-287000</v>
      </c>
      <c r="F236" s="9">
        <f t="shared" si="43"/>
        <v>2053000</v>
      </c>
      <c r="G236" s="9">
        <v>2052632</v>
      </c>
      <c r="H236" s="93">
        <f t="shared" si="41"/>
        <v>0.99982075012177296</v>
      </c>
      <c r="I236" s="12" t="s">
        <v>314</v>
      </c>
    </row>
    <row r="237" spans="1:244" s="12" customFormat="1" ht="11.1" customHeight="1" x14ac:dyDescent="0.2">
      <c r="A237" s="42" t="s">
        <v>213</v>
      </c>
      <c r="B237" s="42"/>
      <c r="C237" s="29" t="s">
        <v>532</v>
      </c>
      <c r="D237" s="9">
        <v>3079000</v>
      </c>
      <c r="E237" s="9">
        <v>-165000</v>
      </c>
      <c r="F237" s="9">
        <f t="shared" si="43"/>
        <v>2914000</v>
      </c>
      <c r="G237" s="9">
        <v>2913523</v>
      </c>
      <c r="H237" s="93">
        <f t="shared" si="41"/>
        <v>0.99983630748112562</v>
      </c>
      <c r="I237" s="12" t="s">
        <v>314</v>
      </c>
    </row>
    <row r="238" spans="1:244" s="12" customFormat="1" ht="11.1" customHeight="1" x14ac:dyDescent="0.2">
      <c r="A238" s="42" t="s">
        <v>213</v>
      </c>
      <c r="B238" s="42"/>
      <c r="C238" s="29" t="s">
        <v>533</v>
      </c>
      <c r="D238" s="9">
        <v>110000</v>
      </c>
      <c r="E238" s="9">
        <v>-6000</v>
      </c>
      <c r="F238" s="9">
        <f t="shared" si="43"/>
        <v>104000</v>
      </c>
      <c r="G238" s="9">
        <v>103634</v>
      </c>
      <c r="H238" s="93">
        <f t="shared" si="41"/>
        <v>0.99648076923076923</v>
      </c>
      <c r="I238" s="12" t="s">
        <v>314</v>
      </c>
    </row>
    <row r="239" spans="1:244" s="12" customFormat="1" ht="11.1" customHeight="1" x14ac:dyDescent="0.2">
      <c r="A239" s="42" t="s">
        <v>511</v>
      </c>
      <c r="B239" s="42" t="s">
        <v>511</v>
      </c>
      <c r="C239" s="29" t="s">
        <v>512</v>
      </c>
      <c r="D239" s="9">
        <v>0</v>
      </c>
      <c r="E239" s="9">
        <v>480000</v>
      </c>
      <c r="F239" s="9">
        <f t="shared" si="43"/>
        <v>480000</v>
      </c>
      <c r="G239" s="9">
        <v>480000</v>
      </c>
      <c r="H239" s="93">
        <f t="shared" si="41"/>
        <v>1</v>
      </c>
      <c r="I239" s="12" t="s">
        <v>314</v>
      </c>
    </row>
    <row r="240" spans="1:244" s="12" customFormat="1" ht="11.1" customHeight="1" x14ac:dyDescent="0.2">
      <c r="A240" s="42" t="s">
        <v>272</v>
      </c>
      <c r="B240" s="42" t="s">
        <v>272</v>
      </c>
      <c r="C240" s="29" t="s">
        <v>441</v>
      </c>
      <c r="D240" s="9">
        <v>227000</v>
      </c>
      <c r="E240" s="9"/>
      <c r="F240" s="9">
        <f t="shared" si="43"/>
        <v>227000</v>
      </c>
      <c r="G240" s="9">
        <v>225824</v>
      </c>
      <c r="H240" s="93">
        <f t="shared" si="41"/>
        <v>0.99481938325991193</v>
      </c>
      <c r="I240" s="12" t="s">
        <v>314</v>
      </c>
    </row>
    <row r="241" spans="1:244" s="12" customFormat="1" ht="11.1" customHeight="1" x14ac:dyDescent="0.2">
      <c r="A241" s="44"/>
      <c r="B241" s="44"/>
      <c r="C241" s="95"/>
      <c r="H241" s="115"/>
    </row>
    <row r="242" spans="1:244" s="12" customFormat="1" ht="11.1" customHeight="1" x14ac:dyDescent="0.2">
      <c r="A242" s="44"/>
      <c r="B242" s="44"/>
      <c r="C242" s="95"/>
      <c r="H242" s="116"/>
    </row>
    <row r="243" spans="1:244" s="12" customFormat="1" ht="11.1" customHeight="1" x14ac:dyDescent="0.2">
      <c r="A243" s="44"/>
      <c r="B243" s="44"/>
      <c r="C243" s="95"/>
      <c r="H243" s="116"/>
    </row>
    <row r="244" spans="1:244" s="12" customFormat="1" ht="11.1" customHeight="1" x14ac:dyDescent="0.2">
      <c r="A244" s="44"/>
      <c r="B244" s="44"/>
      <c r="C244" s="95"/>
      <c r="H244" s="116"/>
    </row>
    <row r="245" spans="1:244" s="12" customFormat="1" ht="11.1" customHeight="1" x14ac:dyDescent="0.2">
      <c r="A245" s="44"/>
      <c r="B245" s="44"/>
      <c r="C245" s="95"/>
      <c r="H245" s="116"/>
    </row>
    <row r="246" spans="1:244" s="12" customFormat="1" ht="11.1" customHeight="1" x14ac:dyDescent="0.2">
      <c r="A246" s="44"/>
      <c r="B246" s="44"/>
      <c r="C246" s="95"/>
      <c r="H246" s="116"/>
    </row>
    <row r="247" spans="1:244" s="12" customFormat="1" ht="11.1" customHeight="1" x14ac:dyDescent="0.2">
      <c r="A247" s="44"/>
      <c r="B247" s="44"/>
      <c r="C247" s="95"/>
      <c r="H247" s="116"/>
    </row>
    <row r="248" spans="1:244" s="12" customFormat="1" ht="11.1" customHeight="1" x14ac:dyDescent="0.2">
      <c r="A248" s="44"/>
      <c r="B248" s="44"/>
      <c r="C248" s="95"/>
      <c r="H248" s="116"/>
    </row>
    <row r="249" spans="1:244" s="12" customFormat="1" ht="11.1" customHeight="1" x14ac:dyDescent="0.2">
      <c r="A249" s="44"/>
      <c r="B249" s="44"/>
      <c r="C249" s="95"/>
      <c r="H249" s="116"/>
    </row>
    <row r="250" spans="1:244" s="12" customFormat="1" ht="11.1" customHeight="1" x14ac:dyDescent="0.2">
      <c r="A250" s="44"/>
      <c r="B250" s="44"/>
      <c r="C250" s="95"/>
      <c r="H250" s="117"/>
    </row>
    <row r="251" spans="1:244" s="1" customFormat="1" ht="30.75" customHeight="1" x14ac:dyDescent="0.2">
      <c r="A251" s="39"/>
      <c r="B251" s="39"/>
      <c r="D251" s="28" t="s">
        <v>557</v>
      </c>
      <c r="E251" s="28" t="s">
        <v>558</v>
      </c>
      <c r="F251" s="28" t="s">
        <v>559</v>
      </c>
      <c r="G251" s="28" t="s">
        <v>560</v>
      </c>
      <c r="H251" s="28" t="s">
        <v>561</v>
      </c>
      <c r="I251" s="75"/>
    </row>
    <row r="252" spans="1:244" s="3" customFormat="1" ht="11.25" customHeight="1" x14ac:dyDescent="0.2">
      <c r="A252" s="39" t="s">
        <v>232</v>
      </c>
      <c r="B252" s="39"/>
      <c r="C252" s="39"/>
      <c r="D252" s="39"/>
      <c r="E252" s="39"/>
      <c r="F252" s="39"/>
      <c r="G252" s="39"/>
      <c r="H252" s="115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F252" s="39"/>
      <c r="AG252" s="39"/>
      <c r="AH252" s="39"/>
      <c r="AI252" s="39"/>
      <c r="AJ252" s="39"/>
      <c r="AK252" s="39"/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  <c r="BH252" s="39"/>
      <c r="BI252" s="39"/>
      <c r="BJ252" s="39"/>
      <c r="BK252" s="39"/>
      <c r="BL252" s="39"/>
      <c r="BM252" s="39"/>
      <c r="BN252" s="39"/>
      <c r="BO252" s="39"/>
      <c r="BP252" s="39"/>
      <c r="BQ252" s="39"/>
      <c r="BR252" s="39"/>
      <c r="BS252" s="39"/>
      <c r="BT252" s="39"/>
      <c r="BU252" s="39"/>
      <c r="BV252" s="39"/>
      <c r="BW252" s="39"/>
      <c r="BX252" s="39"/>
      <c r="BY252" s="39"/>
      <c r="BZ252" s="39"/>
      <c r="CA252" s="39"/>
      <c r="CB252" s="39"/>
      <c r="CC252" s="39"/>
      <c r="CD252" s="39"/>
      <c r="CE252" s="39"/>
      <c r="CF252" s="39"/>
      <c r="CG252" s="39"/>
      <c r="CH252" s="39"/>
      <c r="CI252" s="39"/>
      <c r="CJ252" s="39"/>
      <c r="CK252" s="39"/>
      <c r="CL252" s="39"/>
      <c r="CM252" s="39"/>
      <c r="CN252" s="39"/>
      <c r="CO252" s="39"/>
      <c r="CP252" s="39"/>
      <c r="CQ252" s="39"/>
      <c r="CR252" s="39"/>
      <c r="CS252" s="39"/>
      <c r="CT252" s="39"/>
      <c r="CU252" s="39"/>
      <c r="CV252" s="39"/>
      <c r="CW252" s="39"/>
      <c r="CX252" s="39"/>
      <c r="CY252" s="39"/>
      <c r="CZ252" s="39"/>
      <c r="DA252" s="39"/>
      <c r="DB252" s="39"/>
      <c r="DC252" s="39"/>
      <c r="DD252" s="39"/>
      <c r="DE252" s="39"/>
      <c r="DF252" s="39"/>
      <c r="DG252" s="39"/>
      <c r="DH252" s="39"/>
      <c r="DI252" s="39"/>
      <c r="DJ252" s="39"/>
      <c r="DK252" s="39"/>
      <c r="DL252" s="39"/>
      <c r="DM252" s="39"/>
      <c r="DN252" s="39"/>
      <c r="DO252" s="39"/>
      <c r="DP252" s="39"/>
      <c r="DQ252" s="39"/>
      <c r="DR252" s="39"/>
      <c r="DS252" s="39"/>
      <c r="DT252" s="39"/>
      <c r="DU252" s="39"/>
      <c r="DV252" s="39"/>
      <c r="DW252" s="39"/>
      <c r="DX252" s="39"/>
      <c r="DY252" s="39"/>
      <c r="DZ252" s="39"/>
      <c r="EA252" s="39"/>
      <c r="EB252" s="39"/>
      <c r="EC252" s="39"/>
      <c r="ED252" s="39"/>
      <c r="EE252" s="39"/>
      <c r="EF252" s="39"/>
      <c r="EG252" s="39"/>
      <c r="EH252" s="39"/>
      <c r="EI252" s="39"/>
      <c r="EJ252" s="39"/>
      <c r="EK252" s="39"/>
      <c r="EL252" s="39"/>
      <c r="EM252" s="39"/>
      <c r="EN252" s="39"/>
      <c r="EO252" s="39"/>
      <c r="EP252" s="39"/>
      <c r="EQ252" s="39"/>
      <c r="ER252" s="39"/>
      <c r="ES252" s="39"/>
      <c r="ET252" s="39"/>
      <c r="EU252" s="39"/>
      <c r="EV252" s="39"/>
      <c r="EW252" s="39"/>
      <c r="EX252" s="39"/>
      <c r="EY252" s="39"/>
      <c r="EZ252" s="39"/>
      <c r="FA252" s="39"/>
      <c r="FB252" s="39"/>
      <c r="FC252" s="39"/>
      <c r="FD252" s="39"/>
      <c r="FE252" s="39"/>
      <c r="FF252" s="39"/>
      <c r="FG252" s="39"/>
      <c r="FH252" s="39"/>
      <c r="FI252" s="39"/>
      <c r="FJ252" s="39"/>
      <c r="FK252" s="39"/>
      <c r="FL252" s="39"/>
      <c r="FM252" s="39"/>
      <c r="FN252" s="39"/>
      <c r="FO252" s="39"/>
      <c r="FP252" s="39"/>
      <c r="FQ252" s="39"/>
      <c r="FR252" s="39"/>
      <c r="FS252" s="39"/>
      <c r="FT252" s="39"/>
      <c r="FU252" s="39"/>
      <c r="FV252" s="39"/>
      <c r="FW252" s="39"/>
      <c r="FX252" s="39"/>
      <c r="FY252" s="39"/>
      <c r="FZ252" s="39"/>
      <c r="GA252" s="39"/>
      <c r="GB252" s="39"/>
      <c r="GC252" s="39"/>
      <c r="GD252" s="39"/>
      <c r="GE252" s="39"/>
      <c r="GF252" s="39"/>
      <c r="GG252" s="39"/>
      <c r="GH252" s="39"/>
      <c r="GI252" s="39"/>
      <c r="GJ252" s="39"/>
      <c r="GK252" s="39"/>
      <c r="GL252" s="39"/>
      <c r="GM252" s="39"/>
      <c r="GN252" s="39"/>
      <c r="GO252" s="39"/>
      <c r="GP252" s="39"/>
      <c r="GQ252" s="39"/>
      <c r="GR252" s="39"/>
      <c r="GS252" s="39"/>
      <c r="GT252" s="39"/>
      <c r="GU252" s="39"/>
      <c r="GV252" s="39"/>
      <c r="GW252" s="39"/>
      <c r="GX252" s="39"/>
      <c r="GY252" s="39"/>
      <c r="GZ252" s="39"/>
      <c r="HA252" s="39"/>
      <c r="HB252" s="39"/>
      <c r="HC252" s="39"/>
      <c r="HD252" s="39"/>
      <c r="HE252" s="39"/>
      <c r="HF252" s="39"/>
      <c r="HG252" s="39"/>
      <c r="HH252" s="39"/>
      <c r="HI252" s="39"/>
      <c r="HJ252" s="39"/>
      <c r="HK252" s="39"/>
      <c r="HL252" s="39"/>
      <c r="HM252" s="39"/>
      <c r="HN252" s="39"/>
      <c r="HO252" s="39"/>
      <c r="HP252" s="39"/>
      <c r="HQ252" s="39"/>
      <c r="HR252" s="39"/>
      <c r="HS252" s="39"/>
      <c r="HT252" s="39"/>
      <c r="HU252" s="39"/>
      <c r="HV252" s="39"/>
      <c r="HW252" s="39"/>
      <c r="HX252" s="39"/>
      <c r="HY252" s="39"/>
      <c r="HZ252" s="39"/>
      <c r="IA252" s="39"/>
      <c r="IB252" s="39"/>
      <c r="IC252" s="39"/>
      <c r="ID252" s="39"/>
      <c r="IE252" s="39"/>
      <c r="IF252" s="39"/>
      <c r="IG252" s="39"/>
      <c r="IH252" s="39"/>
      <c r="II252" s="39"/>
      <c r="IJ252" s="39"/>
    </row>
    <row r="253" spans="1:244" ht="12.4" customHeight="1" x14ac:dyDescent="0.2">
      <c r="A253" s="39" t="s">
        <v>228</v>
      </c>
      <c r="B253" s="39"/>
      <c r="C253" s="39"/>
      <c r="D253" s="39"/>
      <c r="E253" s="39"/>
      <c r="F253" s="39"/>
      <c r="G253" s="39"/>
      <c r="H253" s="116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F253" s="39"/>
      <c r="AG253" s="39"/>
      <c r="AH253" s="39"/>
      <c r="AI253" s="39"/>
      <c r="AJ253" s="39"/>
      <c r="AK253" s="39"/>
      <c r="AL253" s="39"/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  <c r="BH253" s="39"/>
      <c r="BI253" s="39"/>
      <c r="BJ253" s="39"/>
      <c r="BK253" s="39"/>
      <c r="BL253" s="39"/>
      <c r="BM253" s="39"/>
      <c r="BN253" s="39"/>
      <c r="BO253" s="39"/>
      <c r="BP253" s="39"/>
      <c r="BQ253" s="39"/>
      <c r="BR253" s="39"/>
      <c r="BS253" s="39"/>
      <c r="BT253" s="39"/>
      <c r="BU253" s="39"/>
      <c r="BV253" s="39"/>
      <c r="BW253" s="39"/>
      <c r="BX253" s="39"/>
      <c r="BY253" s="39"/>
      <c r="BZ253" s="39"/>
      <c r="CA253" s="39"/>
      <c r="CB253" s="39"/>
      <c r="CC253" s="39"/>
      <c r="CD253" s="39"/>
      <c r="CE253" s="39"/>
      <c r="CF253" s="39"/>
      <c r="CG253" s="39"/>
      <c r="CH253" s="39"/>
      <c r="CI253" s="39"/>
      <c r="CJ253" s="39"/>
      <c r="CK253" s="39"/>
      <c r="CL253" s="39"/>
      <c r="CM253" s="39"/>
      <c r="CN253" s="39"/>
      <c r="CO253" s="39"/>
      <c r="CP253" s="39"/>
      <c r="CQ253" s="39"/>
      <c r="CR253" s="39"/>
      <c r="CS253" s="39"/>
      <c r="CT253" s="39"/>
      <c r="CU253" s="39"/>
      <c r="CV253" s="39"/>
      <c r="CW253" s="39"/>
      <c r="CX253" s="39"/>
      <c r="CY253" s="39"/>
      <c r="CZ253" s="39"/>
      <c r="DA253" s="39"/>
      <c r="DB253" s="39"/>
      <c r="DC253" s="39"/>
      <c r="DD253" s="39"/>
      <c r="DE253" s="39"/>
      <c r="DF253" s="39"/>
      <c r="DG253" s="39"/>
      <c r="DH253" s="39"/>
      <c r="DI253" s="39"/>
      <c r="DJ253" s="39"/>
      <c r="DK253" s="39"/>
      <c r="DL253" s="39"/>
      <c r="DM253" s="39"/>
      <c r="DN253" s="39"/>
      <c r="DO253" s="39"/>
      <c r="DP253" s="39"/>
      <c r="DQ253" s="39"/>
      <c r="DR253" s="39"/>
      <c r="DS253" s="39"/>
      <c r="DT253" s="39"/>
      <c r="DU253" s="39"/>
      <c r="DV253" s="39"/>
      <c r="DW253" s="39"/>
      <c r="DX253" s="39"/>
      <c r="DY253" s="39"/>
      <c r="DZ253" s="39"/>
      <c r="EA253" s="39"/>
      <c r="EB253" s="39"/>
      <c r="EC253" s="39"/>
      <c r="ED253" s="39"/>
      <c r="EE253" s="39"/>
      <c r="EF253" s="39"/>
      <c r="EG253" s="39"/>
      <c r="EH253" s="39"/>
      <c r="EI253" s="39"/>
      <c r="EJ253" s="39"/>
      <c r="EK253" s="39"/>
      <c r="EL253" s="39"/>
      <c r="EM253" s="39"/>
      <c r="EN253" s="39"/>
      <c r="EO253" s="39"/>
      <c r="EP253" s="39"/>
      <c r="EQ253" s="39"/>
      <c r="ER253" s="39"/>
      <c r="ES253" s="39"/>
      <c r="ET253" s="39"/>
      <c r="EU253" s="39"/>
      <c r="EV253" s="39"/>
      <c r="EW253" s="39"/>
      <c r="EX253" s="39"/>
      <c r="EY253" s="39"/>
      <c r="EZ253" s="39"/>
      <c r="FA253" s="39"/>
      <c r="FB253" s="39"/>
      <c r="FC253" s="39"/>
      <c r="FD253" s="39"/>
      <c r="FE253" s="39"/>
      <c r="FF253" s="39"/>
      <c r="FG253" s="39"/>
      <c r="FH253" s="39"/>
      <c r="FI253" s="39"/>
      <c r="FJ253" s="39"/>
      <c r="FK253" s="39"/>
      <c r="FL253" s="39"/>
      <c r="FM253" s="39"/>
      <c r="FN253" s="39"/>
      <c r="FO253" s="39"/>
      <c r="FP253" s="39"/>
      <c r="FQ253" s="39"/>
      <c r="FR253" s="39"/>
      <c r="FS253" s="39"/>
      <c r="FT253" s="39"/>
      <c r="FU253" s="39"/>
      <c r="FV253" s="39"/>
      <c r="FW253" s="39"/>
      <c r="FX253" s="39"/>
      <c r="FY253" s="39"/>
      <c r="FZ253" s="39"/>
      <c r="GA253" s="39"/>
      <c r="GB253" s="39"/>
      <c r="GC253" s="39"/>
      <c r="GD253" s="39"/>
      <c r="GE253" s="39"/>
      <c r="GF253" s="39"/>
      <c r="GG253" s="39"/>
      <c r="GH253" s="39"/>
      <c r="GI253" s="39"/>
      <c r="GJ253" s="39"/>
      <c r="GK253" s="39"/>
      <c r="GL253" s="39"/>
      <c r="GM253" s="39"/>
      <c r="GN253" s="39"/>
      <c r="GO253" s="39"/>
      <c r="GP253" s="39"/>
      <c r="GQ253" s="39"/>
      <c r="GR253" s="39"/>
      <c r="GS253" s="39"/>
      <c r="GT253" s="39"/>
      <c r="GU253" s="39"/>
      <c r="GV253" s="39"/>
      <c r="GW253" s="39"/>
      <c r="GX253" s="39"/>
      <c r="GY253" s="39"/>
      <c r="GZ253" s="39"/>
      <c r="HA253" s="39"/>
      <c r="HB253" s="39"/>
      <c r="HC253" s="39"/>
      <c r="HD253" s="39"/>
      <c r="HE253" s="39"/>
      <c r="HF253" s="39"/>
      <c r="HG253" s="39"/>
      <c r="HH253" s="39"/>
      <c r="HI253" s="39"/>
      <c r="HJ253" s="39"/>
      <c r="HK253" s="39"/>
      <c r="HL253" s="39"/>
      <c r="HM253" s="39"/>
      <c r="HN253" s="39"/>
      <c r="HO253" s="39"/>
      <c r="HP253" s="39"/>
      <c r="HQ253" s="39"/>
      <c r="HR253" s="39"/>
      <c r="HS253" s="39"/>
      <c r="HT253" s="39"/>
      <c r="HU253" s="39"/>
      <c r="HV253" s="39"/>
      <c r="HW253" s="39"/>
      <c r="HX253" s="39"/>
      <c r="HY253" s="39"/>
      <c r="HZ253" s="39"/>
      <c r="IA253" s="39"/>
      <c r="IB253" s="39"/>
      <c r="IC253" s="39"/>
      <c r="ID253" s="39"/>
      <c r="IE253" s="39"/>
      <c r="IF253" s="39"/>
      <c r="IG253" s="39"/>
      <c r="IH253" s="39"/>
      <c r="II253" s="39"/>
      <c r="IJ253" s="39"/>
    </row>
    <row r="254" spans="1:244" s="3" customFormat="1" ht="12" customHeight="1" x14ac:dyDescent="0.2">
      <c r="A254" s="40" t="s">
        <v>52</v>
      </c>
      <c r="B254" s="40"/>
      <c r="D254" s="6"/>
      <c r="E254" s="6"/>
      <c r="F254" s="6"/>
      <c r="G254" s="6"/>
      <c r="H254" s="116"/>
      <c r="I254" s="6"/>
    </row>
    <row r="255" spans="1:244" s="12" customFormat="1" ht="11.1" customHeight="1" x14ac:dyDescent="0.2">
      <c r="A255" s="42" t="s">
        <v>489</v>
      </c>
      <c r="B255" s="42" t="s">
        <v>341</v>
      </c>
      <c r="C255" s="29" t="s">
        <v>151</v>
      </c>
      <c r="D255" s="9">
        <v>20000</v>
      </c>
      <c r="E255" s="9">
        <v>72000</v>
      </c>
      <c r="F255" s="9">
        <f t="shared" si="43"/>
        <v>92000</v>
      </c>
      <c r="G255" s="82">
        <v>111244</v>
      </c>
      <c r="H255" s="117">
        <f t="shared" si="41"/>
        <v>1.2091739130434782</v>
      </c>
      <c r="I255" s="12" t="s">
        <v>314</v>
      </c>
    </row>
    <row r="256" spans="1:244" s="12" customFormat="1" ht="11.1" customHeight="1" x14ac:dyDescent="0.2">
      <c r="A256" s="42" t="s">
        <v>321</v>
      </c>
      <c r="B256" s="42" t="s">
        <v>321</v>
      </c>
      <c r="C256" s="29" t="s">
        <v>647</v>
      </c>
      <c r="D256" s="9">
        <v>400000</v>
      </c>
      <c r="E256" s="9">
        <v>-400000</v>
      </c>
      <c r="F256" s="9">
        <f t="shared" si="43"/>
        <v>0</v>
      </c>
      <c r="G256" s="9">
        <v>0</v>
      </c>
      <c r="H256" s="93">
        <v>0</v>
      </c>
      <c r="I256" s="12" t="s">
        <v>314</v>
      </c>
    </row>
    <row r="257" spans="1:9" s="12" customFormat="1" ht="11.1" customHeight="1" x14ac:dyDescent="0.2">
      <c r="A257" s="42" t="s">
        <v>321</v>
      </c>
      <c r="B257" s="42"/>
      <c r="C257" s="29" t="s">
        <v>82</v>
      </c>
      <c r="D257" s="9">
        <v>0</v>
      </c>
      <c r="E257" s="9"/>
      <c r="F257" s="9">
        <f t="shared" si="43"/>
        <v>0</v>
      </c>
      <c r="G257" s="9">
        <v>43450</v>
      </c>
      <c r="H257" s="93">
        <v>0</v>
      </c>
      <c r="I257" s="12" t="s">
        <v>314</v>
      </c>
    </row>
    <row r="258" spans="1:9" s="12" customFormat="1" ht="11.1" customHeight="1" x14ac:dyDescent="0.2">
      <c r="A258" s="42" t="s">
        <v>518</v>
      </c>
      <c r="B258" s="42" t="s">
        <v>518</v>
      </c>
      <c r="C258" s="29" t="s">
        <v>283</v>
      </c>
      <c r="D258" s="9">
        <v>100000</v>
      </c>
      <c r="E258" s="9"/>
      <c r="F258" s="9">
        <f t="shared" si="43"/>
        <v>100000</v>
      </c>
      <c r="G258" s="9">
        <v>0</v>
      </c>
      <c r="H258" s="93">
        <f t="shared" si="41"/>
        <v>0</v>
      </c>
      <c r="I258" s="12" t="s">
        <v>314</v>
      </c>
    </row>
    <row r="259" spans="1:9" s="12" customFormat="1" ht="11.1" customHeight="1" x14ac:dyDescent="0.2">
      <c r="A259" s="42" t="s">
        <v>518</v>
      </c>
      <c r="B259" s="42"/>
      <c r="C259" s="29" t="s">
        <v>354</v>
      </c>
      <c r="D259" s="9">
        <v>860000</v>
      </c>
      <c r="E259" s="9"/>
      <c r="F259" s="9">
        <f t="shared" si="43"/>
        <v>860000</v>
      </c>
      <c r="G259" s="9">
        <v>644238</v>
      </c>
      <c r="H259" s="93">
        <f t="shared" si="41"/>
        <v>0.74911395348837206</v>
      </c>
      <c r="I259" s="12" t="s">
        <v>314</v>
      </c>
    </row>
    <row r="260" spans="1:9" s="12" customFormat="1" ht="11.1" customHeight="1" x14ac:dyDescent="0.2">
      <c r="A260" s="42" t="s">
        <v>518</v>
      </c>
      <c r="B260" s="42"/>
      <c r="C260" s="29" t="s">
        <v>355</v>
      </c>
      <c r="D260" s="9">
        <v>260000</v>
      </c>
      <c r="E260" s="9"/>
      <c r="F260" s="9">
        <f t="shared" si="43"/>
        <v>260000</v>
      </c>
      <c r="G260" s="9">
        <v>193266</v>
      </c>
      <c r="H260" s="93">
        <f t="shared" si="41"/>
        <v>0.74333076923076924</v>
      </c>
      <c r="I260" s="12" t="s">
        <v>314</v>
      </c>
    </row>
    <row r="261" spans="1:9" s="12" customFormat="1" ht="11.1" customHeight="1" x14ac:dyDescent="0.2">
      <c r="A261" s="42" t="s">
        <v>518</v>
      </c>
      <c r="B261" s="42"/>
      <c r="C261" s="29" t="s">
        <v>554</v>
      </c>
      <c r="D261" s="9">
        <v>1146000</v>
      </c>
      <c r="E261" s="9"/>
      <c r="F261" s="9">
        <f t="shared" si="43"/>
        <v>1146000</v>
      </c>
      <c r="G261" s="9">
        <v>1030779</v>
      </c>
      <c r="H261" s="93">
        <f t="shared" si="41"/>
        <v>0.89945811518324603</v>
      </c>
      <c r="I261" s="12" t="s">
        <v>314</v>
      </c>
    </row>
    <row r="262" spans="1:9" s="12" customFormat="1" ht="11.1" customHeight="1" x14ac:dyDescent="0.2">
      <c r="A262" s="42" t="s">
        <v>518</v>
      </c>
      <c r="B262" s="42"/>
      <c r="C262" s="29" t="s">
        <v>646</v>
      </c>
      <c r="D262" s="9">
        <v>600000</v>
      </c>
      <c r="E262" s="9"/>
      <c r="F262" s="9">
        <f t="shared" si="43"/>
        <v>600000</v>
      </c>
      <c r="G262" s="9">
        <v>600000</v>
      </c>
      <c r="H262" s="93">
        <f t="shared" si="41"/>
        <v>1</v>
      </c>
      <c r="I262" s="12" t="s">
        <v>314</v>
      </c>
    </row>
    <row r="263" spans="1:9" s="12" customFormat="1" ht="11.1" customHeight="1" x14ac:dyDescent="0.2">
      <c r="A263" s="42" t="s">
        <v>214</v>
      </c>
      <c r="B263" s="42" t="s">
        <v>214</v>
      </c>
      <c r="C263" s="29" t="s">
        <v>95</v>
      </c>
      <c r="D263" s="9">
        <v>1153000</v>
      </c>
      <c r="E263" s="9"/>
      <c r="F263" s="9">
        <f t="shared" si="43"/>
        <v>1153000</v>
      </c>
      <c r="G263" s="9">
        <v>1059321</v>
      </c>
      <c r="H263" s="93">
        <f t="shared" si="41"/>
        <v>0.91875195143104949</v>
      </c>
      <c r="I263" s="12" t="s">
        <v>314</v>
      </c>
    </row>
    <row r="264" spans="1:9" s="12" customFormat="1" ht="11.1" customHeight="1" x14ac:dyDescent="0.2">
      <c r="A264" s="42" t="s">
        <v>271</v>
      </c>
      <c r="B264" s="42"/>
      <c r="C264" s="29" t="s">
        <v>442</v>
      </c>
      <c r="D264" s="9">
        <v>35000</v>
      </c>
      <c r="E264" s="9"/>
      <c r="F264" s="9">
        <f t="shared" si="43"/>
        <v>35000</v>
      </c>
      <c r="G264" s="9">
        <v>33874</v>
      </c>
      <c r="H264" s="93">
        <f t="shared" si="41"/>
        <v>0.96782857142857148</v>
      </c>
      <c r="I264" s="12" t="s">
        <v>314</v>
      </c>
    </row>
    <row r="265" spans="1:9" s="12" customFormat="1" ht="11.1" customHeight="1" x14ac:dyDescent="0.2">
      <c r="A265" s="42" t="s">
        <v>633</v>
      </c>
      <c r="B265" s="42" t="s">
        <v>224</v>
      </c>
      <c r="C265" s="29" t="s">
        <v>248</v>
      </c>
      <c r="D265" s="9">
        <v>0</v>
      </c>
      <c r="E265" s="9"/>
      <c r="F265" s="9">
        <f t="shared" si="43"/>
        <v>0</v>
      </c>
      <c r="G265" s="9">
        <v>1567</v>
      </c>
      <c r="H265" s="93">
        <v>0</v>
      </c>
      <c r="I265" s="12" t="s">
        <v>314</v>
      </c>
    </row>
    <row r="266" spans="1:9" s="12" customFormat="1" ht="11.1" customHeight="1" x14ac:dyDescent="0.2">
      <c r="A266" s="42" t="s">
        <v>326</v>
      </c>
      <c r="B266" s="42" t="s">
        <v>326</v>
      </c>
      <c r="C266" s="29" t="s">
        <v>187</v>
      </c>
      <c r="D266" s="9">
        <v>100000</v>
      </c>
      <c r="E266" s="9"/>
      <c r="F266" s="9">
        <f t="shared" si="43"/>
        <v>100000</v>
      </c>
      <c r="G266" s="9">
        <v>0</v>
      </c>
      <c r="H266" s="93">
        <f t="shared" si="41"/>
        <v>0</v>
      </c>
      <c r="I266" s="12" t="s">
        <v>314</v>
      </c>
    </row>
    <row r="267" spans="1:9" s="12" customFormat="1" ht="11.1" customHeight="1" x14ac:dyDescent="0.2">
      <c r="A267" s="42" t="s">
        <v>326</v>
      </c>
      <c r="B267" s="42"/>
      <c r="C267" s="29" t="s">
        <v>65</v>
      </c>
      <c r="D267" s="9">
        <v>1000000</v>
      </c>
      <c r="E267" s="9">
        <v>920000</v>
      </c>
      <c r="F267" s="9">
        <f t="shared" si="43"/>
        <v>1920000</v>
      </c>
      <c r="G267" s="9">
        <v>2051269</v>
      </c>
      <c r="H267" s="93">
        <f t="shared" si="41"/>
        <v>1.0683692708333334</v>
      </c>
      <c r="I267" s="12" t="s">
        <v>314</v>
      </c>
    </row>
    <row r="268" spans="1:9" s="12" customFormat="1" ht="11.1" customHeight="1" x14ac:dyDescent="0.2">
      <c r="A268" s="42" t="s">
        <v>326</v>
      </c>
      <c r="B268" s="42"/>
      <c r="C268" s="29" t="s">
        <v>87</v>
      </c>
      <c r="D268" s="9">
        <v>50000</v>
      </c>
      <c r="E268" s="9"/>
      <c r="F268" s="9">
        <f t="shared" si="43"/>
        <v>50000</v>
      </c>
      <c r="G268" s="9">
        <v>5903</v>
      </c>
      <c r="H268" s="93">
        <f t="shared" si="41"/>
        <v>0.11806</v>
      </c>
      <c r="I268" s="12" t="s">
        <v>314</v>
      </c>
    </row>
    <row r="269" spans="1:9" s="12" customFormat="1" ht="11.1" customHeight="1" x14ac:dyDescent="0.2">
      <c r="A269" s="42" t="s">
        <v>326</v>
      </c>
      <c r="B269" s="42"/>
      <c r="C269" s="29" t="s">
        <v>422</v>
      </c>
      <c r="D269" s="9">
        <v>50000</v>
      </c>
      <c r="E269" s="9"/>
      <c r="F269" s="9">
        <f t="shared" si="43"/>
        <v>50000</v>
      </c>
      <c r="G269" s="9">
        <v>45451</v>
      </c>
      <c r="H269" s="93">
        <f t="shared" si="41"/>
        <v>0.90902000000000005</v>
      </c>
      <c r="I269" s="12" t="s">
        <v>314</v>
      </c>
    </row>
    <row r="270" spans="1:9" ht="11.1" customHeight="1" x14ac:dyDescent="0.2">
      <c r="A270" s="42" t="s">
        <v>223</v>
      </c>
      <c r="B270" s="42" t="s">
        <v>223</v>
      </c>
      <c r="C270" s="8" t="s">
        <v>118</v>
      </c>
      <c r="D270" s="9">
        <v>350000</v>
      </c>
      <c r="E270" s="9"/>
      <c r="F270" s="9">
        <f t="shared" si="43"/>
        <v>350000</v>
      </c>
      <c r="G270" s="9">
        <v>298620</v>
      </c>
      <c r="H270" s="93">
        <f t="shared" si="41"/>
        <v>0.85319999999999996</v>
      </c>
      <c r="I270" s="12" t="s">
        <v>314</v>
      </c>
    </row>
    <row r="271" spans="1:9" ht="11.1" customHeight="1" x14ac:dyDescent="0.2">
      <c r="A271" s="42" t="s">
        <v>223</v>
      </c>
      <c r="B271" s="42"/>
      <c r="C271" s="8" t="s">
        <v>433</v>
      </c>
      <c r="D271" s="9">
        <v>350000</v>
      </c>
      <c r="E271" s="9"/>
      <c r="F271" s="9">
        <f t="shared" si="43"/>
        <v>350000</v>
      </c>
      <c r="G271" s="9">
        <v>285740</v>
      </c>
      <c r="H271" s="93">
        <f t="shared" si="41"/>
        <v>0.81640000000000001</v>
      </c>
      <c r="I271" s="12" t="s">
        <v>314</v>
      </c>
    </row>
    <row r="272" spans="1:9" ht="11.1" customHeight="1" x14ac:dyDescent="0.2">
      <c r="A272" s="42" t="s">
        <v>223</v>
      </c>
      <c r="B272" s="42"/>
      <c r="C272" s="8" t="s">
        <v>279</v>
      </c>
      <c r="D272" s="9">
        <v>550000</v>
      </c>
      <c r="E272" s="9"/>
      <c r="F272" s="9">
        <f t="shared" si="43"/>
        <v>550000</v>
      </c>
      <c r="G272" s="9">
        <v>512900</v>
      </c>
      <c r="H272" s="93">
        <f t="shared" si="41"/>
        <v>0.93254545454545457</v>
      </c>
      <c r="I272" s="12" t="s">
        <v>314</v>
      </c>
    </row>
    <row r="273" spans="1:9" ht="11.1" customHeight="1" x14ac:dyDescent="0.2">
      <c r="A273" s="42" t="s">
        <v>495</v>
      </c>
      <c r="B273" s="42"/>
      <c r="C273" s="8" t="s">
        <v>409</v>
      </c>
      <c r="D273" s="9">
        <v>45000</v>
      </c>
      <c r="E273" s="9"/>
      <c r="F273" s="9">
        <f>SUM(D273:E273)</f>
        <v>45000</v>
      </c>
      <c r="G273" s="9">
        <v>43200</v>
      </c>
      <c r="H273" s="93">
        <f t="shared" si="41"/>
        <v>0.96</v>
      </c>
      <c r="I273" s="12" t="s">
        <v>314</v>
      </c>
    </row>
    <row r="274" spans="1:9" ht="11.1" customHeight="1" x14ac:dyDescent="0.2">
      <c r="A274" s="42" t="s">
        <v>495</v>
      </c>
      <c r="B274" s="42"/>
      <c r="C274" s="8" t="s">
        <v>418</v>
      </c>
      <c r="D274" s="9">
        <v>180000</v>
      </c>
      <c r="E274" s="9"/>
      <c r="F274" s="9">
        <f>SUM(D274:E274)</f>
        <v>180000</v>
      </c>
      <c r="G274" s="9">
        <v>180000</v>
      </c>
      <c r="H274" s="93">
        <f t="shared" si="41"/>
        <v>1</v>
      </c>
      <c r="I274" s="12" t="s">
        <v>314</v>
      </c>
    </row>
    <row r="275" spans="1:9" s="12" customFormat="1" ht="11.1" customHeight="1" x14ac:dyDescent="0.2">
      <c r="A275" s="42" t="s">
        <v>219</v>
      </c>
      <c r="B275" s="42" t="s">
        <v>219</v>
      </c>
      <c r="C275" s="29" t="s">
        <v>206</v>
      </c>
      <c r="D275" s="9">
        <v>150000</v>
      </c>
      <c r="E275" s="9"/>
      <c r="F275" s="9">
        <f t="shared" si="43"/>
        <v>150000</v>
      </c>
      <c r="G275" s="9">
        <v>131415</v>
      </c>
      <c r="H275" s="93">
        <f t="shared" si="41"/>
        <v>0.87609999999999999</v>
      </c>
      <c r="I275" s="12" t="s">
        <v>314</v>
      </c>
    </row>
    <row r="276" spans="1:9" s="12" customFormat="1" ht="11.1" customHeight="1" x14ac:dyDescent="0.2">
      <c r="A276" s="42" t="s">
        <v>219</v>
      </c>
      <c r="B276" s="42"/>
      <c r="C276" s="29" t="s">
        <v>58</v>
      </c>
      <c r="D276" s="9">
        <v>30000</v>
      </c>
      <c r="E276" s="9"/>
      <c r="F276" s="9">
        <f t="shared" si="43"/>
        <v>30000</v>
      </c>
      <c r="G276" s="9">
        <v>9211</v>
      </c>
      <c r="H276" s="93">
        <f t="shared" si="41"/>
        <v>0.30703333333333332</v>
      </c>
      <c r="I276" s="12" t="s">
        <v>314</v>
      </c>
    </row>
    <row r="277" spans="1:9" ht="11.1" customHeight="1" x14ac:dyDescent="0.2">
      <c r="A277" s="42" t="s">
        <v>219</v>
      </c>
      <c r="B277" s="42"/>
      <c r="C277" s="8" t="s">
        <v>119</v>
      </c>
      <c r="D277" s="9">
        <v>450000</v>
      </c>
      <c r="E277" s="9"/>
      <c r="F277" s="9">
        <f t="shared" si="43"/>
        <v>450000</v>
      </c>
      <c r="G277" s="9">
        <v>276940</v>
      </c>
      <c r="H277" s="93">
        <f t="shared" si="41"/>
        <v>0.6154222222222222</v>
      </c>
      <c r="I277" s="12" t="s">
        <v>314</v>
      </c>
    </row>
    <row r="278" spans="1:9" ht="11.1" customHeight="1" x14ac:dyDescent="0.2">
      <c r="A278" s="42" t="s">
        <v>322</v>
      </c>
      <c r="B278" s="42" t="s">
        <v>322</v>
      </c>
      <c r="C278" s="8" t="s">
        <v>345</v>
      </c>
      <c r="D278" s="9">
        <v>70000</v>
      </c>
      <c r="E278" s="9"/>
      <c r="F278" s="9">
        <f t="shared" si="43"/>
        <v>70000</v>
      </c>
      <c r="G278" s="9">
        <v>52612</v>
      </c>
      <c r="H278" s="93">
        <f t="shared" si="41"/>
        <v>0.75160000000000005</v>
      </c>
      <c r="I278" s="12" t="s">
        <v>314</v>
      </c>
    </row>
    <row r="279" spans="1:9" ht="11.1" customHeight="1" x14ac:dyDescent="0.2">
      <c r="A279" s="42" t="s">
        <v>322</v>
      </c>
      <c r="B279" s="42"/>
      <c r="C279" s="8" t="s">
        <v>82</v>
      </c>
      <c r="D279" s="9">
        <v>50000</v>
      </c>
      <c r="E279" s="9"/>
      <c r="F279" s="9">
        <f t="shared" si="43"/>
        <v>50000</v>
      </c>
      <c r="G279" s="9">
        <v>0</v>
      </c>
      <c r="H279" s="93">
        <f t="shared" si="41"/>
        <v>0</v>
      </c>
      <c r="I279" s="12" t="s">
        <v>314</v>
      </c>
    </row>
    <row r="280" spans="1:9" ht="11.1" customHeight="1" x14ac:dyDescent="0.2">
      <c r="A280" s="42" t="s">
        <v>329</v>
      </c>
      <c r="B280" s="42" t="s">
        <v>329</v>
      </c>
      <c r="C280" s="8" t="s">
        <v>588</v>
      </c>
      <c r="D280" s="9">
        <v>3000</v>
      </c>
      <c r="E280" s="9">
        <v>40000</v>
      </c>
      <c r="F280" s="9">
        <f t="shared" si="43"/>
        <v>43000</v>
      </c>
      <c r="G280" s="9">
        <v>39505</v>
      </c>
      <c r="H280" s="93">
        <f t="shared" si="41"/>
        <v>0.91872093023255819</v>
      </c>
      <c r="I280" s="12" t="s">
        <v>314</v>
      </c>
    </row>
    <row r="281" spans="1:9" ht="11.1" customHeight="1" x14ac:dyDescent="0.2">
      <c r="A281" s="42" t="s">
        <v>222</v>
      </c>
      <c r="B281" s="42" t="s">
        <v>222</v>
      </c>
      <c r="C281" s="8" t="s">
        <v>120</v>
      </c>
      <c r="D281" s="9">
        <v>200000</v>
      </c>
      <c r="E281" s="9"/>
      <c r="F281" s="9">
        <f t="shared" si="43"/>
        <v>200000</v>
      </c>
      <c r="G281" s="9">
        <v>50258</v>
      </c>
      <c r="H281" s="93">
        <f t="shared" si="41"/>
        <v>0.25129000000000001</v>
      </c>
      <c r="I281" s="12" t="s">
        <v>314</v>
      </c>
    </row>
    <row r="282" spans="1:9" s="12" customFormat="1" ht="11.1" customHeight="1" x14ac:dyDescent="0.2">
      <c r="A282" s="42" t="s">
        <v>497</v>
      </c>
      <c r="B282" s="42" t="s">
        <v>222</v>
      </c>
      <c r="C282" s="29" t="s">
        <v>431</v>
      </c>
      <c r="D282" s="9">
        <v>250000</v>
      </c>
      <c r="E282" s="9"/>
      <c r="F282" s="9">
        <f>SUM(D282:E282)</f>
        <v>250000</v>
      </c>
      <c r="G282" s="9">
        <v>449900</v>
      </c>
      <c r="H282" s="93">
        <f t="shared" si="41"/>
        <v>1.7996000000000001</v>
      </c>
      <c r="I282" s="12" t="s">
        <v>314</v>
      </c>
    </row>
    <row r="283" spans="1:9" ht="11.1" customHeight="1" x14ac:dyDescent="0.2">
      <c r="A283" s="42" t="s">
        <v>226</v>
      </c>
      <c r="B283" s="42" t="s">
        <v>226</v>
      </c>
      <c r="C283" s="8" t="s">
        <v>249</v>
      </c>
      <c r="D283" s="9">
        <v>3000000</v>
      </c>
      <c r="E283" s="9"/>
      <c r="F283" s="9">
        <f t="shared" si="43"/>
        <v>3000000</v>
      </c>
      <c r="G283" s="9">
        <v>2414201</v>
      </c>
      <c r="H283" s="93">
        <f t="shared" si="41"/>
        <v>0.80473366666666668</v>
      </c>
      <c r="I283" s="12" t="s">
        <v>314</v>
      </c>
    </row>
    <row r="284" spans="1:9" ht="11.1" customHeight="1" x14ac:dyDescent="0.2">
      <c r="A284" s="42" t="s">
        <v>496</v>
      </c>
      <c r="B284" s="42" t="s">
        <v>498</v>
      </c>
      <c r="C284" s="8" t="s">
        <v>589</v>
      </c>
      <c r="D284" s="9">
        <v>0</v>
      </c>
      <c r="E284" s="9"/>
      <c r="F284" s="9">
        <f t="shared" si="43"/>
        <v>0</v>
      </c>
      <c r="G284" s="9">
        <v>700000</v>
      </c>
      <c r="H284" s="93">
        <v>0</v>
      </c>
      <c r="I284" s="12" t="s">
        <v>314</v>
      </c>
    </row>
    <row r="285" spans="1:9" ht="11.1" customHeight="1" x14ac:dyDescent="0.2">
      <c r="A285" s="42" t="s">
        <v>498</v>
      </c>
      <c r="B285" s="42"/>
      <c r="C285" s="8" t="s">
        <v>115</v>
      </c>
      <c r="D285" s="9">
        <v>500000</v>
      </c>
      <c r="E285" s="9"/>
      <c r="F285" s="9">
        <f t="shared" ref="F285:F290" si="44">SUM(D285:E285)</f>
        <v>500000</v>
      </c>
      <c r="G285" s="9">
        <v>120000</v>
      </c>
      <c r="H285" s="93">
        <f t="shared" si="41"/>
        <v>0.24</v>
      </c>
      <c r="I285" s="12" t="s">
        <v>314</v>
      </c>
    </row>
    <row r="286" spans="1:9" ht="11.1" customHeight="1" x14ac:dyDescent="0.2">
      <c r="A286" s="42" t="s">
        <v>498</v>
      </c>
      <c r="B286" s="42"/>
      <c r="C286" s="8" t="s">
        <v>346</v>
      </c>
      <c r="D286" s="9">
        <v>400000</v>
      </c>
      <c r="E286" s="9"/>
      <c r="F286" s="9">
        <f t="shared" si="44"/>
        <v>400000</v>
      </c>
      <c r="G286" s="9">
        <v>0</v>
      </c>
      <c r="H286" s="93">
        <f t="shared" si="41"/>
        <v>0</v>
      </c>
      <c r="I286" s="12" t="s">
        <v>314</v>
      </c>
    </row>
    <row r="287" spans="1:9" s="12" customFormat="1" ht="11.1" customHeight="1" x14ac:dyDescent="0.2">
      <c r="A287" s="42" t="s">
        <v>496</v>
      </c>
      <c r="B287" s="42"/>
      <c r="C287" s="29" t="s">
        <v>185</v>
      </c>
      <c r="D287" s="9">
        <v>600000</v>
      </c>
      <c r="E287" s="9"/>
      <c r="F287" s="9">
        <f t="shared" si="44"/>
        <v>600000</v>
      </c>
      <c r="G287" s="9">
        <v>326600</v>
      </c>
      <c r="H287" s="93">
        <f t="shared" si="41"/>
        <v>0.54433333333333334</v>
      </c>
      <c r="I287" s="12" t="s">
        <v>314</v>
      </c>
    </row>
    <row r="288" spans="1:9" ht="11.1" customHeight="1" x14ac:dyDescent="0.2">
      <c r="A288" s="42" t="s">
        <v>498</v>
      </c>
      <c r="B288" s="42"/>
      <c r="C288" s="8" t="s">
        <v>117</v>
      </c>
      <c r="D288" s="9">
        <v>2800000</v>
      </c>
      <c r="E288" s="9"/>
      <c r="F288" s="9">
        <f t="shared" si="44"/>
        <v>2800000</v>
      </c>
      <c r="G288" s="9">
        <v>1463631</v>
      </c>
      <c r="H288" s="93">
        <f t="shared" si="41"/>
        <v>0.52272535714285717</v>
      </c>
      <c r="I288" s="12" t="s">
        <v>314</v>
      </c>
    </row>
    <row r="289" spans="1:9" ht="11.1" customHeight="1" x14ac:dyDescent="0.2">
      <c r="A289" s="42" t="s">
        <v>529</v>
      </c>
      <c r="B289" s="42"/>
      <c r="C289" s="8" t="s">
        <v>530</v>
      </c>
      <c r="D289" s="9">
        <v>500000</v>
      </c>
      <c r="E289" s="9"/>
      <c r="F289" s="9">
        <f t="shared" si="44"/>
        <v>500000</v>
      </c>
      <c r="G289" s="9">
        <v>27000</v>
      </c>
      <c r="H289" s="93">
        <f t="shared" si="41"/>
        <v>5.3999999999999999E-2</v>
      </c>
      <c r="I289" s="12" t="s">
        <v>314</v>
      </c>
    </row>
    <row r="290" spans="1:9" ht="11.1" customHeight="1" x14ac:dyDescent="0.2">
      <c r="A290" s="42" t="s">
        <v>498</v>
      </c>
      <c r="B290" s="42"/>
      <c r="C290" s="8" t="s">
        <v>394</v>
      </c>
      <c r="D290" s="9">
        <v>240000</v>
      </c>
      <c r="E290" s="9"/>
      <c r="F290" s="9">
        <f t="shared" si="44"/>
        <v>240000</v>
      </c>
      <c r="G290" s="9">
        <v>240000</v>
      </c>
      <c r="H290" s="93">
        <f t="shared" si="41"/>
        <v>1</v>
      </c>
      <c r="I290" s="12" t="s">
        <v>314</v>
      </c>
    </row>
    <row r="291" spans="1:9" ht="11.1" customHeight="1" x14ac:dyDescent="0.2">
      <c r="A291" s="42" t="s">
        <v>220</v>
      </c>
      <c r="B291" s="42" t="s">
        <v>220</v>
      </c>
      <c r="C291" s="8" t="s">
        <v>121</v>
      </c>
      <c r="D291" s="9">
        <v>10000</v>
      </c>
      <c r="E291" s="9"/>
      <c r="F291" s="9">
        <f t="shared" si="43"/>
        <v>10000</v>
      </c>
      <c r="G291" s="9">
        <v>1380</v>
      </c>
      <c r="H291" s="93">
        <f t="shared" si="41"/>
        <v>0.13800000000000001</v>
      </c>
      <c r="I291" s="12" t="s">
        <v>314</v>
      </c>
    </row>
    <row r="292" spans="1:9" ht="11.1" customHeight="1" x14ac:dyDescent="0.2">
      <c r="A292" s="42" t="s">
        <v>220</v>
      </c>
      <c r="B292" s="42"/>
      <c r="C292" s="8" t="s">
        <v>145</v>
      </c>
      <c r="D292" s="9">
        <v>550000</v>
      </c>
      <c r="E292" s="9"/>
      <c r="F292" s="9">
        <f t="shared" si="43"/>
        <v>550000</v>
      </c>
      <c r="G292" s="9">
        <v>331605</v>
      </c>
      <c r="H292" s="93">
        <f t="shared" si="41"/>
        <v>0.6029181818181818</v>
      </c>
      <c r="I292" s="12" t="s">
        <v>314</v>
      </c>
    </row>
    <row r="293" spans="1:9" ht="11.1" customHeight="1" x14ac:dyDescent="0.2">
      <c r="A293" s="42" t="s">
        <v>220</v>
      </c>
      <c r="B293" s="42"/>
      <c r="C293" s="8" t="s">
        <v>424</v>
      </c>
      <c r="D293" s="9">
        <v>60000</v>
      </c>
      <c r="E293" s="9"/>
      <c r="F293" s="9">
        <f t="shared" si="43"/>
        <v>60000</v>
      </c>
      <c r="G293" s="9">
        <v>38858</v>
      </c>
      <c r="H293" s="93">
        <f t="shared" si="41"/>
        <v>0.64763333333333328</v>
      </c>
      <c r="I293" s="12" t="s">
        <v>314</v>
      </c>
    </row>
    <row r="294" spans="1:9" ht="10.5" customHeight="1" x14ac:dyDescent="0.2">
      <c r="A294" s="42" t="s">
        <v>220</v>
      </c>
      <c r="B294" s="42"/>
      <c r="C294" s="8" t="s">
        <v>408</v>
      </c>
      <c r="D294" s="9">
        <v>10000</v>
      </c>
      <c r="E294" s="9"/>
      <c r="F294" s="9">
        <f t="shared" si="43"/>
        <v>10000</v>
      </c>
      <c r="G294" s="9">
        <v>8100</v>
      </c>
      <c r="H294" s="93">
        <f t="shared" si="41"/>
        <v>0.81</v>
      </c>
      <c r="I294" s="12" t="s">
        <v>314</v>
      </c>
    </row>
    <row r="295" spans="1:9" ht="11.1" customHeight="1" x14ac:dyDescent="0.2">
      <c r="A295" s="42" t="s">
        <v>220</v>
      </c>
      <c r="B295" s="42"/>
      <c r="C295" s="8" t="s">
        <v>175</v>
      </c>
      <c r="D295" s="9">
        <v>2000000</v>
      </c>
      <c r="E295" s="9"/>
      <c r="F295" s="9">
        <f t="shared" si="43"/>
        <v>2000000</v>
      </c>
      <c r="G295" s="9">
        <v>1962303</v>
      </c>
      <c r="H295" s="93">
        <f t="shared" si="41"/>
        <v>0.98115149999999995</v>
      </c>
      <c r="I295" s="12" t="s">
        <v>314</v>
      </c>
    </row>
    <row r="296" spans="1:9" ht="11.1" customHeight="1" x14ac:dyDescent="0.2">
      <c r="A296" s="42" t="s">
        <v>220</v>
      </c>
      <c r="B296" s="42"/>
      <c r="C296" s="8" t="s">
        <v>250</v>
      </c>
      <c r="D296" s="9">
        <v>525000</v>
      </c>
      <c r="E296" s="9"/>
      <c r="F296" s="9">
        <f t="shared" si="43"/>
        <v>525000</v>
      </c>
      <c r="G296" s="9">
        <v>32346</v>
      </c>
      <c r="H296" s="93">
        <f t="shared" si="41"/>
        <v>6.1611428571428574E-2</v>
      </c>
      <c r="I296" s="12" t="s">
        <v>314</v>
      </c>
    </row>
    <row r="297" spans="1:9" ht="11.1" customHeight="1" x14ac:dyDescent="0.2">
      <c r="A297" s="42" t="s">
        <v>220</v>
      </c>
      <c r="B297" s="42"/>
      <c r="C297" s="8" t="s">
        <v>207</v>
      </c>
      <c r="D297" s="9">
        <v>3500000</v>
      </c>
      <c r="E297" s="9"/>
      <c r="F297" s="9">
        <f t="shared" si="43"/>
        <v>3500000</v>
      </c>
      <c r="G297" s="9">
        <v>4208970</v>
      </c>
      <c r="H297" s="93">
        <f t="shared" ref="H297:H320" si="45">G297/F297</f>
        <v>1.202562857142857</v>
      </c>
      <c r="I297" s="12" t="s">
        <v>314</v>
      </c>
    </row>
    <row r="298" spans="1:9" ht="11.1" customHeight="1" x14ac:dyDescent="0.2">
      <c r="A298" s="42" t="s">
        <v>220</v>
      </c>
      <c r="B298" s="42"/>
      <c r="C298" s="8" t="s">
        <v>360</v>
      </c>
      <c r="D298" s="9">
        <v>600000</v>
      </c>
      <c r="E298" s="9"/>
      <c r="F298" s="9">
        <f t="shared" si="43"/>
        <v>600000</v>
      </c>
      <c r="G298" s="9">
        <v>250000</v>
      </c>
      <c r="H298" s="93">
        <f t="shared" si="45"/>
        <v>0.41666666666666669</v>
      </c>
      <c r="I298" s="12" t="s">
        <v>314</v>
      </c>
    </row>
    <row r="299" spans="1:9" ht="11.1" customHeight="1" x14ac:dyDescent="0.2">
      <c r="A299" s="42" t="s">
        <v>220</v>
      </c>
      <c r="B299" s="42"/>
      <c r="C299" s="8" t="s">
        <v>359</v>
      </c>
      <c r="D299" s="9">
        <v>600000</v>
      </c>
      <c r="E299" s="9"/>
      <c r="F299" s="9">
        <f t="shared" si="43"/>
        <v>600000</v>
      </c>
      <c r="G299" s="9">
        <v>643950</v>
      </c>
      <c r="H299" s="93">
        <f t="shared" si="45"/>
        <v>1.07325</v>
      </c>
      <c r="I299" s="12" t="s">
        <v>314</v>
      </c>
    </row>
    <row r="300" spans="1:9" ht="11.1" customHeight="1" x14ac:dyDescent="0.2">
      <c r="A300" s="42" t="s">
        <v>220</v>
      </c>
      <c r="B300" s="42"/>
      <c r="C300" s="8" t="s">
        <v>275</v>
      </c>
      <c r="D300" s="9">
        <v>150000</v>
      </c>
      <c r="E300" s="9"/>
      <c r="F300" s="9">
        <f t="shared" si="43"/>
        <v>150000</v>
      </c>
      <c r="G300" s="9">
        <v>120000</v>
      </c>
      <c r="H300" s="93">
        <f t="shared" si="45"/>
        <v>0.8</v>
      </c>
      <c r="I300" s="12" t="s">
        <v>314</v>
      </c>
    </row>
    <row r="301" spans="1:9" ht="11.1" customHeight="1" x14ac:dyDescent="0.2">
      <c r="A301" s="42" t="s">
        <v>220</v>
      </c>
      <c r="B301" s="42"/>
      <c r="C301" s="8" t="s">
        <v>68</v>
      </c>
      <c r="D301" s="9">
        <v>1200000</v>
      </c>
      <c r="E301" s="9">
        <v>-400000</v>
      </c>
      <c r="F301" s="9">
        <f t="shared" si="43"/>
        <v>800000</v>
      </c>
      <c r="G301" s="9">
        <v>269291</v>
      </c>
      <c r="H301" s="93">
        <f t="shared" si="45"/>
        <v>0.33661374999999999</v>
      </c>
      <c r="I301" s="12" t="s">
        <v>314</v>
      </c>
    </row>
    <row r="302" spans="1:9" ht="11.1" customHeight="1" x14ac:dyDescent="0.2">
      <c r="A302" s="42" t="s">
        <v>220</v>
      </c>
      <c r="B302" s="42"/>
      <c r="C302" s="8" t="s">
        <v>297</v>
      </c>
      <c r="D302" s="9">
        <v>500000</v>
      </c>
      <c r="E302" s="9"/>
      <c r="F302" s="9">
        <f t="shared" si="43"/>
        <v>500000</v>
      </c>
      <c r="G302" s="9">
        <v>124000</v>
      </c>
      <c r="H302" s="93">
        <f t="shared" si="45"/>
        <v>0.248</v>
      </c>
      <c r="I302" s="12" t="s">
        <v>314</v>
      </c>
    </row>
    <row r="303" spans="1:9" ht="11.1" customHeight="1" x14ac:dyDescent="0.2">
      <c r="A303" s="42" t="s">
        <v>220</v>
      </c>
      <c r="B303" s="42"/>
      <c r="C303" s="8" t="s">
        <v>165</v>
      </c>
      <c r="D303" s="9">
        <v>2200000</v>
      </c>
      <c r="E303" s="9">
        <v>-550000</v>
      </c>
      <c r="F303" s="9">
        <f t="shared" si="43"/>
        <v>1650000</v>
      </c>
      <c r="G303" s="9">
        <v>1532109</v>
      </c>
      <c r="H303" s="93">
        <f t="shared" si="45"/>
        <v>0.92855090909090909</v>
      </c>
      <c r="I303" s="12" t="s">
        <v>314</v>
      </c>
    </row>
    <row r="304" spans="1:9" ht="11.1" customHeight="1" x14ac:dyDescent="0.2">
      <c r="A304" s="42" t="s">
        <v>220</v>
      </c>
      <c r="B304" s="42"/>
      <c r="C304" s="8" t="s">
        <v>276</v>
      </c>
      <c r="D304" s="9">
        <v>300000</v>
      </c>
      <c r="E304" s="9"/>
      <c r="F304" s="9">
        <f t="shared" si="43"/>
        <v>300000</v>
      </c>
      <c r="G304" s="9">
        <v>250000</v>
      </c>
      <c r="H304" s="93">
        <f t="shared" si="45"/>
        <v>0.83333333333333337</v>
      </c>
      <c r="I304" s="12" t="s">
        <v>314</v>
      </c>
    </row>
    <row r="305" spans="1:9" ht="11.1" customHeight="1" x14ac:dyDescent="0.2">
      <c r="A305" s="42" t="s">
        <v>220</v>
      </c>
      <c r="B305" s="42"/>
      <c r="C305" s="8" t="s">
        <v>490</v>
      </c>
      <c r="D305" s="9">
        <v>1170000</v>
      </c>
      <c r="E305" s="9"/>
      <c r="F305" s="9">
        <f t="shared" ref="F305:F316" si="46">SUM(D305:E305)</f>
        <v>1170000</v>
      </c>
      <c r="G305" s="9">
        <v>1953000</v>
      </c>
      <c r="H305" s="93">
        <f t="shared" si="45"/>
        <v>1.6692307692307693</v>
      </c>
      <c r="I305" s="12" t="s">
        <v>314</v>
      </c>
    </row>
    <row r="306" spans="1:9" ht="11.1" customHeight="1" x14ac:dyDescent="0.2">
      <c r="A306" s="42" t="s">
        <v>220</v>
      </c>
      <c r="B306" s="42"/>
      <c r="C306" s="8" t="s">
        <v>300</v>
      </c>
      <c r="D306" s="9">
        <v>400000</v>
      </c>
      <c r="E306" s="9"/>
      <c r="F306" s="9">
        <f t="shared" si="46"/>
        <v>400000</v>
      </c>
      <c r="G306" s="9">
        <v>392500</v>
      </c>
      <c r="H306" s="93">
        <f t="shared" si="45"/>
        <v>0.98124999999999996</v>
      </c>
      <c r="I306" s="12" t="s">
        <v>314</v>
      </c>
    </row>
    <row r="307" spans="1:9" ht="11.1" customHeight="1" x14ac:dyDescent="0.2">
      <c r="A307" s="42" t="s">
        <v>220</v>
      </c>
      <c r="B307" s="42"/>
      <c r="C307" s="8" t="s">
        <v>443</v>
      </c>
      <c r="D307" s="9">
        <v>300000</v>
      </c>
      <c r="E307" s="9">
        <v>-300000</v>
      </c>
      <c r="F307" s="9">
        <f t="shared" si="46"/>
        <v>0</v>
      </c>
      <c r="G307" s="9">
        <v>0</v>
      </c>
      <c r="H307" s="93">
        <v>0</v>
      </c>
      <c r="I307" s="12" t="s">
        <v>314</v>
      </c>
    </row>
    <row r="308" spans="1:9" ht="11.1" customHeight="1" x14ac:dyDescent="0.2">
      <c r="A308" s="42" t="s">
        <v>528</v>
      </c>
      <c r="B308" s="42"/>
      <c r="C308" s="29" t="s">
        <v>531</v>
      </c>
      <c r="D308" s="9">
        <v>500000</v>
      </c>
      <c r="E308" s="9">
        <v>-500000</v>
      </c>
      <c r="F308" s="9">
        <f t="shared" si="46"/>
        <v>0</v>
      </c>
      <c r="G308" s="9">
        <v>0</v>
      </c>
      <c r="H308" s="93">
        <v>0</v>
      </c>
      <c r="I308" s="12" t="s">
        <v>314</v>
      </c>
    </row>
    <row r="309" spans="1:9" ht="11.1" customHeight="1" x14ac:dyDescent="0.2">
      <c r="A309" s="42" t="s">
        <v>420</v>
      </c>
      <c r="B309" s="42" t="s">
        <v>216</v>
      </c>
      <c r="C309" s="8" t="s">
        <v>421</v>
      </c>
      <c r="D309" s="9">
        <v>100000</v>
      </c>
      <c r="E309" s="9"/>
      <c r="F309" s="9">
        <f t="shared" si="46"/>
        <v>100000</v>
      </c>
      <c r="G309" s="9">
        <v>93623</v>
      </c>
      <c r="H309" s="93">
        <f t="shared" si="45"/>
        <v>0.93623000000000001</v>
      </c>
      <c r="I309" s="12" t="s">
        <v>314</v>
      </c>
    </row>
    <row r="310" spans="1:9" ht="11.1" customHeight="1" x14ac:dyDescent="0.2">
      <c r="A310" s="42" t="s">
        <v>330</v>
      </c>
      <c r="B310" s="42" t="s">
        <v>330</v>
      </c>
      <c r="C310" s="8" t="s">
        <v>167</v>
      </c>
      <c r="D310" s="9">
        <v>100000</v>
      </c>
      <c r="E310" s="9"/>
      <c r="F310" s="9">
        <f t="shared" si="46"/>
        <v>100000</v>
      </c>
      <c r="G310" s="9">
        <v>135981</v>
      </c>
      <c r="H310" s="93">
        <f t="shared" si="45"/>
        <v>1.35981</v>
      </c>
      <c r="I310" s="12" t="s">
        <v>314</v>
      </c>
    </row>
    <row r="311" spans="1:9" ht="11.1" customHeight="1" x14ac:dyDescent="0.2">
      <c r="A311" s="42" t="s">
        <v>317</v>
      </c>
      <c r="B311" s="42" t="s">
        <v>317</v>
      </c>
      <c r="C311" s="8" t="s">
        <v>55</v>
      </c>
      <c r="D311" s="9">
        <v>6486000</v>
      </c>
      <c r="E311" s="9">
        <v>-251600</v>
      </c>
      <c r="F311" s="9">
        <f t="shared" si="46"/>
        <v>6234400</v>
      </c>
      <c r="G311" s="9">
        <v>3823971</v>
      </c>
      <c r="H311" s="93">
        <f t="shared" si="45"/>
        <v>0.6133663223405621</v>
      </c>
      <c r="I311" s="12" t="s">
        <v>314</v>
      </c>
    </row>
    <row r="312" spans="1:9" ht="11.1" customHeight="1" x14ac:dyDescent="0.2">
      <c r="A312" s="42" t="s">
        <v>331</v>
      </c>
      <c r="B312" s="42" t="s">
        <v>331</v>
      </c>
      <c r="C312" s="8" t="s">
        <v>166</v>
      </c>
      <c r="D312" s="9">
        <v>1720000</v>
      </c>
      <c r="E312" s="9">
        <v>2200000</v>
      </c>
      <c r="F312" s="9">
        <f t="shared" si="46"/>
        <v>3920000</v>
      </c>
      <c r="G312" s="9">
        <v>4254264</v>
      </c>
      <c r="H312" s="93">
        <f t="shared" si="45"/>
        <v>1.0852714285714287</v>
      </c>
      <c r="I312" s="12" t="s">
        <v>314</v>
      </c>
    </row>
    <row r="313" spans="1:9" ht="11.1" customHeight="1" x14ac:dyDescent="0.2">
      <c r="A313" s="42" t="s">
        <v>332</v>
      </c>
      <c r="B313" s="42" t="s">
        <v>332</v>
      </c>
      <c r="C313" s="8" t="s">
        <v>632</v>
      </c>
      <c r="D313" s="9">
        <v>0</v>
      </c>
      <c r="E313" s="9">
        <v>10000</v>
      </c>
      <c r="F313" s="9">
        <f t="shared" si="46"/>
        <v>10000</v>
      </c>
      <c r="G313" s="9">
        <v>10488</v>
      </c>
      <c r="H313" s="93">
        <f t="shared" si="45"/>
        <v>1.0488</v>
      </c>
      <c r="I313" s="12" t="s">
        <v>314</v>
      </c>
    </row>
    <row r="314" spans="1:9" ht="11.1" customHeight="1" x14ac:dyDescent="0.2">
      <c r="A314" s="42" t="s">
        <v>332</v>
      </c>
      <c r="B314" s="42" t="s">
        <v>332</v>
      </c>
      <c r="C314" s="8" t="s">
        <v>299</v>
      </c>
      <c r="D314" s="9">
        <v>15000</v>
      </c>
      <c r="E314" s="9"/>
      <c r="F314" s="9">
        <f t="shared" si="46"/>
        <v>15000</v>
      </c>
      <c r="G314" s="9">
        <v>4528</v>
      </c>
      <c r="H314" s="93">
        <f t="shared" si="45"/>
        <v>0.30186666666666667</v>
      </c>
      <c r="I314" s="12" t="s">
        <v>314</v>
      </c>
    </row>
    <row r="315" spans="1:9" ht="11.1" customHeight="1" x14ac:dyDescent="0.2">
      <c r="A315" s="42" t="s">
        <v>604</v>
      </c>
      <c r="B315" s="42" t="s">
        <v>412</v>
      </c>
      <c r="C315" s="8" t="s">
        <v>649</v>
      </c>
      <c r="D315" s="9">
        <v>0</v>
      </c>
      <c r="E315" s="9">
        <v>800000</v>
      </c>
      <c r="F315" s="9">
        <f t="shared" si="46"/>
        <v>800000</v>
      </c>
      <c r="G315" s="9">
        <v>800000</v>
      </c>
      <c r="H315" s="93">
        <f t="shared" si="45"/>
        <v>1</v>
      </c>
      <c r="I315" s="12" t="s">
        <v>314</v>
      </c>
    </row>
    <row r="316" spans="1:9" s="12" customFormat="1" ht="11.1" customHeight="1" x14ac:dyDescent="0.2">
      <c r="A316" s="42" t="s">
        <v>333</v>
      </c>
      <c r="B316" s="42" t="s">
        <v>333</v>
      </c>
      <c r="C316" s="29" t="s">
        <v>524</v>
      </c>
      <c r="D316" s="9">
        <v>300000</v>
      </c>
      <c r="E316" s="9"/>
      <c r="F316" s="9">
        <f t="shared" si="46"/>
        <v>300000</v>
      </c>
      <c r="G316" s="9">
        <v>257709</v>
      </c>
      <c r="H316" s="93">
        <f t="shared" si="45"/>
        <v>0.85902999999999996</v>
      </c>
      <c r="I316" s="12" t="s">
        <v>314</v>
      </c>
    </row>
    <row r="317" spans="1:9" s="12" customFormat="1" ht="11.1" customHeight="1" x14ac:dyDescent="0.2">
      <c r="A317" s="42" t="s">
        <v>319</v>
      </c>
      <c r="B317" s="42" t="s">
        <v>319</v>
      </c>
      <c r="C317" s="29" t="s">
        <v>132</v>
      </c>
      <c r="D317" s="9">
        <v>81000</v>
      </c>
      <c r="E317" s="9">
        <v>216000</v>
      </c>
      <c r="F317" s="9">
        <f t="shared" ref="F317:F319" si="47">SUM(D317:E317)</f>
        <v>297000</v>
      </c>
      <c r="G317" s="9">
        <v>285581</v>
      </c>
      <c r="H317" s="93">
        <f t="shared" si="45"/>
        <v>0.9615521885521886</v>
      </c>
      <c r="I317" s="12" t="s">
        <v>314</v>
      </c>
    </row>
    <row r="318" spans="1:9" ht="11.1" customHeight="1" x14ac:dyDescent="0.2">
      <c r="A318" s="42" t="s">
        <v>218</v>
      </c>
      <c r="B318" s="42" t="s">
        <v>218</v>
      </c>
      <c r="C318" s="8" t="s">
        <v>130</v>
      </c>
      <c r="D318" s="9">
        <v>2000000</v>
      </c>
      <c r="E318" s="9"/>
      <c r="F318" s="9">
        <f t="shared" si="47"/>
        <v>2000000</v>
      </c>
      <c r="G318" s="9">
        <v>2000000</v>
      </c>
      <c r="H318" s="93">
        <f t="shared" si="45"/>
        <v>1</v>
      </c>
      <c r="I318" s="12" t="s">
        <v>314</v>
      </c>
    </row>
    <row r="319" spans="1:9" ht="11.1" customHeight="1" x14ac:dyDescent="0.2">
      <c r="A319" s="42" t="s">
        <v>318</v>
      </c>
      <c r="B319" s="42" t="s">
        <v>318</v>
      </c>
      <c r="C319" s="8" t="s">
        <v>131</v>
      </c>
      <c r="D319" s="9">
        <v>540000</v>
      </c>
      <c r="E319" s="9"/>
      <c r="F319" s="9">
        <f t="shared" si="47"/>
        <v>540000</v>
      </c>
      <c r="G319" s="9">
        <v>540000</v>
      </c>
      <c r="H319" s="93">
        <f t="shared" si="45"/>
        <v>1</v>
      </c>
      <c r="I319" s="12" t="s">
        <v>314</v>
      </c>
    </row>
    <row r="320" spans="1:9" s="3" customFormat="1" ht="11.1" customHeight="1" x14ac:dyDescent="0.2">
      <c r="A320" s="43"/>
      <c r="B320" s="43"/>
      <c r="C320" s="13" t="s">
        <v>85</v>
      </c>
      <c r="D320" s="14">
        <f t="shared" ref="D320:F320" si="48">SUM(D232:D319)</f>
        <v>123714000</v>
      </c>
      <c r="E320" s="14">
        <f t="shared" si="48"/>
        <v>14252100</v>
      </c>
      <c r="F320" s="14">
        <f t="shared" si="48"/>
        <v>137966100</v>
      </c>
      <c r="G320" s="14">
        <v>131394813</v>
      </c>
      <c r="H320" s="93">
        <f t="shared" si="45"/>
        <v>0.95237027791609674</v>
      </c>
      <c r="I320" s="6"/>
    </row>
    <row r="321" spans="1:244" s="3" customFormat="1" ht="11.1" customHeight="1" x14ac:dyDescent="0.2">
      <c r="A321" s="40"/>
      <c r="B321" s="40"/>
      <c r="D321" s="6"/>
      <c r="E321" s="6"/>
      <c r="F321" s="6"/>
      <c r="G321" s="6"/>
      <c r="H321" s="105"/>
      <c r="I321" s="6"/>
    </row>
    <row r="322" spans="1:244" s="3" customFormat="1" ht="11.1" customHeight="1" x14ac:dyDescent="0.2">
      <c r="A322" s="40"/>
      <c r="B322" s="40"/>
      <c r="D322" s="6"/>
      <c r="E322" s="6"/>
      <c r="F322" s="6"/>
      <c r="G322" s="6"/>
      <c r="H322" s="105"/>
      <c r="I322" s="6"/>
    </row>
    <row r="323" spans="1:244" s="3" customFormat="1" x14ac:dyDescent="0.2">
      <c r="A323" s="39" t="s">
        <v>476</v>
      </c>
      <c r="B323" s="40"/>
      <c r="D323" s="6"/>
      <c r="E323" s="6"/>
      <c r="F323" s="6"/>
      <c r="G323" s="6"/>
      <c r="H323" s="105"/>
      <c r="I323" s="6"/>
    </row>
    <row r="324" spans="1:244" ht="12.4" customHeight="1" x14ac:dyDescent="0.2">
      <c r="A324" s="39" t="s">
        <v>228</v>
      </c>
      <c r="B324" s="39"/>
      <c r="C324" s="39"/>
      <c r="D324" s="39"/>
      <c r="E324" s="39"/>
      <c r="F324" s="39"/>
      <c r="G324" s="39"/>
      <c r="H324" s="107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39"/>
      <c r="AO324" s="39"/>
      <c r="AP324" s="39"/>
      <c r="AQ324" s="39"/>
      <c r="AR324" s="39"/>
      <c r="AS324" s="39"/>
      <c r="AT324" s="39"/>
      <c r="AU324" s="39"/>
      <c r="AV324" s="39"/>
      <c r="AW324" s="39"/>
      <c r="AX324" s="39"/>
      <c r="AY324" s="39"/>
      <c r="AZ324" s="39"/>
      <c r="BA324" s="39"/>
      <c r="BB324" s="39"/>
      <c r="BC324" s="39"/>
      <c r="BD324" s="39"/>
      <c r="BE324" s="39"/>
      <c r="BF324" s="39"/>
      <c r="BG324" s="39"/>
      <c r="BH324" s="39"/>
      <c r="BI324" s="39"/>
      <c r="BJ324" s="39"/>
      <c r="BK324" s="39"/>
      <c r="BL324" s="39"/>
      <c r="BM324" s="39"/>
      <c r="BN324" s="39"/>
      <c r="BO324" s="39"/>
      <c r="BP324" s="39"/>
      <c r="BQ324" s="39"/>
      <c r="BR324" s="39"/>
      <c r="BS324" s="39"/>
      <c r="BT324" s="39"/>
      <c r="BU324" s="39"/>
      <c r="BV324" s="39"/>
      <c r="BW324" s="39"/>
      <c r="BX324" s="39"/>
      <c r="BY324" s="39"/>
      <c r="BZ324" s="39"/>
      <c r="CA324" s="39"/>
      <c r="CB324" s="39"/>
      <c r="CC324" s="39"/>
      <c r="CD324" s="39"/>
      <c r="CE324" s="39"/>
      <c r="CF324" s="39"/>
      <c r="CG324" s="39"/>
      <c r="CH324" s="39"/>
      <c r="CI324" s="39"/>
      <c r="CJ324" s="39"/>
      <c r="CK324" s="39"/>
      <c r="CL324" s="39"/>
      <c r="CM324" s="39"/>
      <c r="CN324" s="39"/>
      <c r="CO324" s="39"/>
      <c r="CP324" s="39"/>
      <c r="CQ324" s="39"/>
      <c r="CR324" s="39"/>
      <c r="CS324" s="39"/>
      <c r="CT324" s="39"/>
      <c r="CU324" s="39"/>
      <c r="CV324" s="39"/>
      <c r="CW324" s="39"/>
      <c r="CX324" s="39"/>
      <c r="CY324" s="39"/>
      <c r="CZ324" s="39"/>
      <c r="DA324" s="39"/>
      <c r="DB324" s="39"/>
      <c r="DC324" s="39"/>
      <c r="DD324" s="39"/>
      <c r="DE324" s="39"/>
      <c r="DF324" s="39"/>
      <c r="DG324" s="39"/>
      <c r="DH324" s="39"/>
      <c r="DI324" s="39"/>
      <c r="DJ324" s="39"/>
      <c r="DK324" s="39"/>
      <c r="DL324" s="39"/>
      <c r="DM324" s="39"/>
      <c r="DN324" s="39"/>
      <c r="DO324" s="39"/>
      <c r="DP324" s="39"/>
      <c r="DQ324" s="39"/>
      <c r="DR324" s="39"/>
      <c r="DS324" s="39"/>
      <c r="DT324" s="39"/>
      <c r="DU324" s="39"/>
      <c r="DV324" s="39"/>
      <c r="DW324" s="39"/>
      <c r="DX324" s="39"/>
      <c r="DY324" s="39"/>
      <c r="DZ324" s="39"/>
      <c r="EA324" s="39"/>
      <c r="EB324" s="39"/>
      <c r="EC324" s="39"/>
      <c r="ED324" s="39"/>
      <c r="EE324" s="39"/>
      <c r="EF324" s="39"/>
      <c r="EG324" s="39"/>
      <c r="EH324" s="39"/>
      <c r="EI324" s="39"/>
      <c r="EJ324" s="39"/>
      <c r="EK324" s="39"/>
      <c r="EL324" s="39"/>
      <c r="EM324" s="39"/>
      <c r="EN324" s="39"/>
      <c r="EO324" s="39"/>
      <c r="EP324" s="39"/>
      <c r="EQ324" s="39"/>
      <c r="ER324" s="39"/>
      <c r="ES324" s="39"/>
      <c r="ET324" s="39"/>
      <c r="EU324" s="39"/>
      <c r="EV324" s="39"/>
      <c r="EW324" s="39"/>
      <c r="EX324" s="39"/>
      <c r="EY324" s="39"/>
      <c r="EZ324" s="39"/>
      <c r="FA324" s="39"/>
      <c r="FB324" s="39"/>
      <c r="FC324" s="39"/>
      <c r="FD324" s="39"/>
      <c r="FE324" s="39"/>
      <c r="FF324" s="39"/>
      <c r="FG324" s="39"/>
      <c r="FH324" s="39"/>
      <c r="FI324" s="39"/>
      <c r="FJ324" s="39"/>
      <c r="FK324" s="39"/>
      <c r="FL324" s="39"/>
      <c r="FM324" s="39"/>
      <c r="FN324" s="39"/>
      <c r="FO324" s="39"/>
      <c r="FP324" s="39"/>
      <c r="FQ324" s="39"/>
      <c r="FR324" s="39"/>
      <c r="FS324" s="39"/>
      <c r="FT324" s="39"/>
      <c r="FU324" s="39"/>
      <c r="FV324" s="39"/>
      <c r="FW324" s="39"/>
      <c r="FX324" s="39"/>
      <c r="FY324" s="39"/>
      <c r="FZ324" s="39"/>
      <c r="GA324" s="39"/>
      <c r="GB324" s="39"/>
      <c r="GC324" s="39"/>
      <c r="GD324" s="39"/>
      <c r="GE324" s="39"/>
      <c r="GF324" s="39"/>
      <c r="GG324" s="39"/>
      <c r="GH324" s="39"/>
      <c r="GI324" s="39"/>
      <c r="GJ324" s="39"/>
      <c r="GK324" s="39"/>
      <c r="GL324" s="39"/>
      <c r="GM324" s="39"/>
      <c r="GN324" s="39"/>
      <c r="GO324" s="39"/>
      <c r="GP324" s="39"/>
      <c r="GQ324" s="39"/>
      <c r="GR324" s="39"/>
      <c r="GS324" s="39"/>
      <c r="GT324" s="39"/>
      <c r="GU324" s="39"/>
      <c r="GV324" s="39"/>
      <c r="GW324" s="39"/>
      <c r="GX324" s="39"/>
      <c r="GY324" s="39"/>
      <c r="GZ324" s="39"/>
      <c r="HA324" s="39"/>
      <c r="HB324" s="39"/>
      <c r="HC324" s="39"/>
      <c r="HD324" s="39"/>
      <c r="HE324" s="39"/>
      <c r="HF324" s="39"/>
      <c r="HG324" s="39"/>
      <c r="HH324" s="39"/>
      <c r="HI324" s="39"/>
      <c r="HJ324" s="39"/>
      <c r="HK324" s="39"/>
      <c r="HL324" s="39"/>
      <c r="HM324" s="39"/>
      <c r="HN324" s="39"/>
      <c r="HO324" s="39"/>
      <c r="HP324" s="39"/>
      <c r="HQ324" s="39"/>
      <c r="HR324" s="39"/>
      <c r="HS324" s="39"/>
      <c r="HT324" s="39"/>
      <c r="HU324" s="39"/>
      <c r="HV324" s="39"/>
      <c r="HW324" s="39"/>
      <c r="HX324" s="39"/>
      <c r="HY324" s="39"/>
      <c r="HZ324" s="39"/>
      <c r="IA324" s="39"/>
      <c r="IB324" s="39"/>
      <c r="IC324" s="39"/>
      <c r="ID324" s="39"/>
      <c r="IE324" s="39"/>
      <c r="IF324" s="39"/>
      <c r="IG324" s="39"/>
      <c r="IH324" s="39"/>
      <c r="II324" s="39"/>
      <c r="IJ324" s="39"/>
    </row>
    <row r="325" spans="1:244" s="3" customFormat="1" x14ac:dyDescent="0.2">
      <c r="A325" s="40" t="s">
        <v>52</v>
      </c>
      <c r="B325" s="40"/>
      <c r="D325" s="6"/>
      <c r="E325" s="6"/>
      <c r="F325" s="6"/>
      <c r="G325" s="6"/>
      <c r="H325" s="105"/>
      <c r="I325" s="6"/>
    </row>
    <row r="326" spans="1:244" x14ac:dyDescent="0.2">
      <c r="A326" s="42" t="s">
        <v>218</v>
      </c>
      <c r="B326" s="42" t="s">
        <v>218</v>
      </c>
      <c r="C326" s="8" t="s">
        <v>20</v>
      </c>
      <c r="D326" s="9">
        <v>11652000</v>
      </c>
      <c r="E326" s="9"/>
      <c r="F326" s="9">
        <f t="shared" ref="F326:F332" si="49">SUM(D326:E326)</f>
        <v>11652000</v>
      </c>
      <c r="G326" s="9">
        <v>11652214</v>
      </c>
      <c r="H326" s="93">
        <f>G326/F326</f>
        <v>1.0000183659457604</v>
      </c>
      <c r="I326" s="12" t="s">
        <v>314</v>
      </c>
    </row>
    <row r="327" spans="1:244" x14ac:dyDescent="0.2">
      <c r="A327" s="42" t="s">
        <v>218</v>
      </c>
      <c r="B327" s="42"/>
      <c r="C327" s="8" t="s">
        <v>519</v>
      </c>
      <c r="D327" s="9">
        <v>10318000</v>
      </c>
      <c r="E327" s="9"/>
      <c r="F327" s="9">
        <f t="shared" si="49"/>
        <v>10318000</v>
      </c>
      <c r="G327" s="9">
        <v>10260275</v>
      </c>
      <c r="H327" s="93">
        <f t="shared" ref="H327:H333" si="50">G327/F327</f>
        <v>0.99440540802481103</v>
      </c>
      <c r="I327" s="12" t="s">
        <v>314</v>
      </c>
    </row>
    <row r="328" spans="1:244" x14ac:dyDescent="0.2">
      <c r="A328" s="42" t="s">
        <v>318</v>
      </c>
      <c r="B328" s="42" t="s">
        <v>318</v>
      </c>
      <c r="C328" s="8" t="s">
        <v>506</v>
      </c>
      <c r="D328" s="9">
        <v>3187000</v>
      </c>
      <c r="E328" s="9"/>
      <c r="F328" s="9">
        <f t="shared" si="49"/>
        <v>3187000</v>
      </c>
      <c r="G328" s="9">
        <v>3186598</v>
      </c>
      <c r="H328" s="93">
        <f t="shared" si="50"/>
        <v>0.9998738625666771</v>
      </c>
      <c r="I328" s="12" t="s">
        <v>314</v>
      </c>
    </row>
    <row r="329" spans="1:244" x14ac:dyDescent="0.2">
      <c r="A329" s="42" t="s">
        <v>318</v>
      </c>
      <c r="B329" s="42"/>
      <c r="C329" s="8" t="s">
        <v>520</v>
      </c>
      <c r="D329" s="9">
        <v>2745000</v>
      </c>
      <c r="E329" s="9"/>
      <c r="F329" s="9">
        <f t="shared" si="49"/>
        <v>2745000</v>
      </c>
      <c r="G329" s="9">
        <v>2702774</v>
      </c>
      <c r="H329" s="93">
        <f t="shared" si="50"/>
        <v>0.9846171220400729</v>
      </c>
      <c r="I329" s="12" t="s">
        <v>314</v>
      </c>
    </row>
    <row r="330" spans="1:244" x14ac:dyDescent="0.2">
      <c r="A330" s="42" t="s">
        <v>438</v>
      </c>
      <c r="B330" s="42" t="s">
        <v>220</v>
      </c>
      <c r="C330" s="8" t="s">
        <v>440</v>
      </c>
      <c r="D330" s="9">
        <v>8000</v>
      </c>
      <c r="E330" s="9"/>
      <c r="F330" s="9">
        <f t="shared" si="49"/>
        <v>8000</v>
      </c>
      <c r="G330" s="9">
        <v>295252</v>
      </c>
      <c r="H330" s="93">
        <f t="shared" si="50"/>
        <v>36.906500000000001</v>
      </c>
      <c r="I330" s="12" t="s">
        <v>314</v>
      </c>
    </row>
    <row r="331" spans="1:244" x14ac:dyDescent="0.2">
      <c r="A331" s="42" t="s">
        <v>317</v>
      </c>
      <c r="B331" s="42" t="s">
        <v>317</v>
      </c>
      <c r="C331" s="8" t="s">
        <v>89</v>
      </c>
      <c r="D331" s="9">
        <v>2000</v>
      </c>
      <c r="E331" s="9"/>
      <c r="F331" s="9">
        <f t="shared" si="49"/>
        <v>2000</v>
      </c>
      <c r="G331" s="9">
        <v>79718</v>
      </c>
      <c r="H331" s="93">
        <f t="shared" si="50"/>
        <v>39.859000000000002</v>
      </c>
      <c r="I331" s="12" t="s">
        <v>314</v>
      </c>
    </row>
    <row r="332" spans="1:244" x14ac:dyDescent="0.2">
      <c r="A332" s="42" t="s">
        <v>625</v>
      </c>
      <c r="B332" s="42"/>
      <c r="C332" s="8" t="s">
        <v>626</v>
      </c>
      <c r="D332" s="9">
        <v>0</v>
      </c>
      <c r="E332" s="9">
        <v>5554</v>
      </c>
      <c r="F332" s="9">
        <f t="shared" si="49"/>
        <v>5554</v>
      </c>
      <c r="G332" s="9">
        <v>5554</v>
      </c>
      <c r="H332" s="93">
        <f t="shared" si="50"/>
        <v>1</v>
      </c>
      <c r="I332" s="12" t="s">
        <v>314</v>
      </c>
    </row>
    <row r="333" spans="1:244" s="3" customFormat="1" x14ac:dyDescent="0.2">
      <c r="A333" s="43"/>
      <c r="B333" s="43"/>
      <c r="C333" s="13" t="s">
        <v>53</v>
      </c>
      <c r="D333" s="14">
        <f>SUM(D326:D332)</f>
        <v>27912000</v>
      </c>
      <c r="E333" s="14">
        <f t="shared" ref="E333:F333" si="51">SUM(E326:E332)</f>
        <v>5554</v>
      </c>
      <c r="F333" s="14">
        <f t="shared" si="51"/>
        <v>27917554</v>
      </c>
      <c r="G333" s="14">
        <v>28182385</v>
      </c>
      <c r="H333" s="93">
        <f t="shared" si="50"/>
        <v>1.0094861820630847</v>
      </c>
      <c r="I333" s="6"/>
    </row>
    <row r="334" spans="1:244" s="3" customFormat="1" x14ac:dyDescent="0.2">
      <c r="A334" s="40"/>
      <c r="B334" s="40"/>
      <c r="D334" s="6"/>
      <c r="E334" s="6"/>
      <c r="F334" s="6"/>
      <c r="G334" s="6"/>
      <c r="H334" s="105"/>
      <c r="I334" s="6"/>
    </row>
    <row r="335" spans="1:244" s="3" customFormat="1" x14ac:dyDescent="0.2">
      <c r="A335" s="40"/>
      <c r="B335" s="40"/>
      <c r="D335" s="6"/>
      <c r="E335" s="6"/>
      <c r="F335" s="6"/>
      <c r="G335" s="6"/>
      <c r="H335" s="105"/>
      <c r="I335" s="6"/>
    </row>
    <row r="336" spans="1:244" s="3" customFormat="1" x14ac:dyDescent="0.2">
      <c r="A336" s="39" t="s">
        <v>474</v>
      </c>
      <c r="B336" s="40"/>
      <c r="D336" s="6"/>
      <c r="E336" s="6"/>
      <c r="F336" s="6"/>
      <c r="G336" s="6"/>
      <c r="H336" s="105"/>
      <c r="I336" s="6"/>
    </row>
    <row r="337" spans="1:244" ht="12.4" customHeight="1" x14ac:dyDescent="0.2">
      <c r="A337" s="39" t="s">
        <v>228</v>
      </c>
      <c r="B337" s="39"/>
      <c r="C337" s="39"/>
      <c r="D337" s="39"/>
      <c r="E337" s="39"/>
      <c r="F337" s="39"/>
      <c r="G337" s="39"/>
      <c r="H337" s="107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39"/>
      <c r="AO337" s="39"/>
      <c r="AP337" s="39"/>
      <c r="AQ337" s="39"/>
      <c r="AR337" s="39"/>
      <c r="AS337" s="39"/>
      <c r="AT337" s="39"/>
      <c r="AU337" s="39"/>
      <c r="AV337" s="39"/>
      <c r="AW337" s="39"/>
      <c r="AX337" s="39"/>
      <c r="AY337" s="39"/>
      <c r="AZ337" s="39"/>
      <c r="BA337" s="39"/>
      <c r="BB337" s="39"/>
      <c r="BC337" s="39"/>
      <c r="BD337" s="39"/>
      <c r="BE337" s="39"/>
      <c r="BF337" s="39"/>
      <c r="BG337" s="39"/>
      <c r="BH337" s="39"/>
      <c r="BI337" s="39"/>
      <c r="BJ337" s="39"/>
      <c r="BK337" s="39"/>
      <c r="BL337" s="39"/>
      <c r="BM337" s="39"/>
      <c r="BN337" s="39"/>
      <c r="BO337" s="39"/>
      <c r="BP337" s="39"/>
      <c r="BQ337" s="39"/>
      <c r="BR337" s="39"/>
      <c r="BS337" s="39"/>
      <c r="BT337" s="39"/>
      <c r="BU337" s="39"/>
      <c r="BV337" s="39"/>
      <c r="BW337" s="39"/>
      <c r="BX337" s="39"/>
      <c r="BY337" s="39"/>
      <c r="BZ337" s="39"/>
      <c r="CA337" s="39"/>
      <c r="CB337" s="39"/>
      <c r="CC337" s="39"/>
      <c r="CD337" s="39"/>
      <c r="CE337" s="39"/>
      <c r="CF337" s="39"/>
      <c r="CG337" s="39"/>
      <c r="CH337" s="39"/>
      <c r="CI337" s="39"/>
      <c r="CJ337" s="39"/>
      <c r="CK337" s="39"/>
      <c r="CL337" s="39"/>
      <c r="CM337" s="39"/>
      <c r="CN337" s="39"/>
      <c r="CO337" s="39"/>
      <c r="CP337" s="39"/>
      <c r="CQ337" s="39"/>
      <c r="CR337" s="39"/>
      <c r="CS337" s="39"/>
      <c r="CT337" s="39"/>
      <c r="CU337" s="39"/>
      <c r="CV337" s="39"/>
      <c r="CW337" s="39"/>
      <c r="CX337" s="39"/>
      <c r="CY337" s="39"/>
      <c r="CZ337" s="39"/>
      <c r="DA337" s="39"/>
      <c r="DB337" s="39"/>
      <c r="DC337" s="39"/>
      <c r="DD337" s="39"/>
      <c r="DE337" s="39"/>
      <c r="DF337" s="39"/>
      <c r="DG337" s="39"/>
      <c r="DH337" s="39"/>
      <c r="DI337" s="39"/>
      <c r="DJ337" s="39"/>
      <c r="DK337" s="39"/>
      <c r="DL337" s="39"/>
      <c r="DM337" s="39"/>
      <c r="DN337" s="39"/>
      <c r="DO337" s="39"/>
      <c r="DP337" s="39"/>
      <c r="DQ337" s="39"/>
      <c r="DR337" s="39"/>
      <c r="DS337" s="39"/>
      <c r="DT337" s="39"/>
      <c r="DU337" s="39"/>
      <c r="DV337" s="39"/>
      <c r="DW337" s="39"/>
      <c r="DX337" s="39"/>
      <c r="DY337" s="39"/>
      <c r="DZ337" s="39"/>
      <c r="EA337" s="39"/>
      <c r="EB337" s="39"/>
      <c r="EC337" s="39"/>
      <c r="ED337" s="39"/>
      <c r="EE337" s="39"/>
      <c r="EF337" s="39"/>
      <c r="EG337" s="39"/>
      <c r="EH337" s="39"/>
      <c r="EI337" s="39"/>
      <c r="EJ337" s="39"/>
      <c r="EK337" s="39"/>
      <c r="EL337" s="39"/>
      <c r="EM337" s="39"/>
      <c r="EN337" s="39"/>
      <c r="EO337" s="39"/>
      <c r="EP337" s="39"/>
      <c r="EQ337" s="39"/>
      <c r="ER337" s="39"/>
      <c r="ES337" s="39"/>
      <c r="ET337" s="39"/>
      <c r="EU337" s="39"/>
      <c r="EV337" s="39"/>
      <c r="EW337" s="39"/>
      <c r="EX337" s="39"/>
      <c r="EY337" s="39"/>
      <c r="EZ337" s="39"/>
      <c r="FA337" s="39"/>
      <c r="FB337" s="39"/>
      <c r="FC337" s="39"/>
      <c r="FD337" s="39"/>
      <c r="FE337" s="39"/>
      <c r="FF337" s="39"/>
      <c r="FG337" s="39"/>
      <c r="FH337" s="39"/>
      <c r="FI337" s="39"/>
      <c r="FJ337" s="39"/>
      <c r="FK337" s="39"/>
      <c r="FL337" s="39"/>
      <c r="FM337" s="39"/>
      <c r="FN337" s="39"/>
      <c r="FO337" s="39"/>
      <c r="FP337" s="39"/>
      <c r="FQ337" s="39"/>
      <c r="FR337" s="39"/>
      <c r="FS337" s="39"/>
      <c r="FT337" s="39"/>
      <c r="FU337" s="39"/>
      <c r="FV337" s="39"/>
      <c r="FW337" s="39"/>
      <c r="FX337" s="39"/>
      <c r="FY337" s="39"/>
      <c r="FZ337" s="39"/>
      <c r="GA337" s="39"/>
      <c r="GB337" s="39"/>
      <c r="GC337" s="39"/>
      <c r="GD337" s="39"/>
      <c r="GE337" s="39"/>
      <c r="GF337" s="39"/>
      <c r="GG337" s="39"/>
      <c r="GH337" s="39"/>
      <c r="GI337" s="39"/>
      <c r="GJ337" s="39"/>
      <c r="GK337" s="39"/>
      <c r="GL337" s="39"/>
      <c r="GM337" s="39"/>
      <c r="GN337" s="39"/>
      <c r="GO337" s="39"/>
      <c r="GP337" s="39"/>
      <c r="GQ337" s="39"/>
      <c r="GR337" s="39"/>
      <c r="GS337" s="39"/>
      <c r="GT337" s="39"/>
      <c r="GU337" s="39"/>
      <c r="GV337" s="39"/>
      <c r="GW337" s="39"/>
      <c r="GX337" s="39"/>
      <c r="GY337" s="39"/>
      <c r="GZ337" s="39"/>
      <c r="HA337" s="39"/>
      <c r="HB337" s="39"/>
      <c r="HC337" s="39"/>
      <c r="HD337" s="39"/>
      <c r="HE337" s="39"/>
      <c r="HF337" s="39"/>
      <c r="HG337" s="39"/>
      <c r="HH337" s="39"/>
      <c r="HI337" s="39"/>
      <c r="HJ337" s="39"/>
      <c r="HK337" s="39"/>
      <c r="HL337" s="39"/>
      <c r="HM337" s="39"/>
      <c r="HN337" s="39"/>
      <c r="HO337" s="39"/>
      <c r="HP337" s="39"/>
      <c r="HQ337" s="39"/>
      <c r="HR337" s="39"/>
      <c r="HS337" s="39"/>
      <c r="HT337" s="39"/>
      <c r="HU337" s="39"/>
      <c r="HV337" s="39"/>
      <c r="HW337" s="39"/>
      <c r="HX337" s="39"/>
      <c r="HY337" s="39"/>
      <c r="HZ337" s="39"/>
      <c r="IA337" s="39"/>
      <c r="IB337" s="39"/>
      <c r="IC337" s="39"/>
      <c r="ID337" s="39"/>
      <c r="IE337" s="39"/>
      <c r="IF337" s="39"/>
      <c r="IG337" s="39"/>
      <c r="IH337" s="39"/>
      <c r="II337" s="39"/>
      <c r="IJ337" s="39"/>
    </row>
    <row r="338" spans="1:244" s="3" customFormat="1" x14ac:dyDescent="0.2">
      <c r="A338" s="40" t="s">
        <v>52</v>
      </c>
      <c r="B338" s="40"/>
      <c r="D338" s="6"/>
      <c r="E338" s="6"/>
      <c r="F338" s="6"/>
      <c r="G338" s="6"/>
      <c r="H338" s="105"/>
      <c r="I338" s="6"/>
    </row>
    <row r="339" spans="1:244" x14ac:dyDescent="0.2">
      <c r="A339" s="42" t="s">
        <v>220</v>
      </c>
      <c r="B339" s="42" t="s">
        <v>220</v>
      </c>
      <c r="C339" s="8" t="s">
        <v>499</v>
      </c>
      <c r="D339" s="9">
        <v>492000</v>
      </c>
      <c r="E339" s="9"/>
      <c r="F339" s="9">
        <f t="shared" ref="F339:F346" si="52">SUM(D339:E339)</f>
        <v>492000</v>
      </c>
      <c r="G339" s="9">
        <v>492126</v>
      </c>
      <c r="H339" s="93">
        <f>G339/F339</f>
        <v>1.0002560975609756</v>
      </c>
      <c r="I339" s="12" t="s">
        <v>314</v>
      </c>
    </row>
    <row r="340" spans="1:244" x14ac:dyDescent="0.2">
      <c r="A340" s="42" t="s">
        <v>220</v>
      </c>
      <c r="B340" s="42"/>
      <c r="C340" s="8" t="s">
        <v>500</v>
      </c>
      <c r="D340" s="9">
        <v>10000</v>
      </c>
      <c r="E340" s="9"/>
      <c r="F340" s="9">
        <f t="shared" si="52"/>
        <v>10000</v>
      </c>
      <c r="G340" s="9">
        <v>10000</v>
      </c>
      <c r="H340" s="93">
        <f t="shared" ref="H340:H347" si="53">G340/F340</f>
        <v>1</v>
      </c>
      <c r="I340" s="12" t="s">
        <v>314</v>
      </c>
    </row>
    <row r="341" spans="1:244" x14ac:dyDescent="0.2">
      <c r="A341" s="42" t="s">
        <v>317</v>
      </c>
      <c r="B341" s="42" t="s">
        <v>317</v>
      </c>
      <c r="C341" s="8" t="s">
        <v>89</v>
      </c>
      <c r="D341" s="9">
        <v>133000</v>
      </c>
      <c r="E341" s="9"/>
      <c r="F341" s="9">
        <f t="shared" si="52"/>
        <v>133000</v>
      </c>
      <c r="G341" s="9">
        <v>132874</v>
      </c>
      <c r="H341" s="93">
        <f t="shared" si="53"/>
        <v>0.99905263157894741</v>
      </c>
      <c r="I341" s="12" t="s">
        <v>314</v>
      </c>
    </row>
    <row r="342" spans="1:244" x14ac:dyDescent="0.2">
      <c r="A342" s="42" t="s">
        <v>501</v>
      </c>
      <c r="B342" s="42" t="s">
        <v>218</v>
      </c>
      <c r="C342" s="8" t="s">
        <v>502</v>
      </c>
      <c r="D342" s="9">
        <v>883000</v>
      </c>
      <c r="E342" s="9"/>
      <c r="F342" s="9">
        <f t="shared" si="52"/>
        <v>883000</v>
      </c>
      <c r="G342" s="9">
        <v>883000</v>
      </c>
      <c r="H342" s="93">
        <f t="shared" si="53"/>
        <v>1</v>
      </c>
      <c r="I342" s="12" t="s">
        <v>314</v>
      </c>
    </row>
    <row r="343" spans="1:244" x14ac:dyDescent="0.2">
      <c r="A343" s="42" t="s">
        <v>501</v>
      </c>
      <c r="B343" s="42"/>
      <c r="C343" s="8" t="s">
        <v>525</v>
      </c>
      <c r="D343" s="9">
        <v>7230000</v>
      </c>
      <c r="E343" s="9"/>
      <c r="F343" s="9">
        <f t="shared" si="52"/>
        <v>7230000</v>
      </c>
      <c r="G343" s="9">
        <v>7430602</v>
      </c>
      <c r="H343" s="93">
        <f t="shared" si="53"/>
        <v>1.0277457814661135</v>
      </c>
      <c r="I343" s="12" t="s">
        <v>314</v>
      </c>
    </row>
    <row r="344" spans="1:244" x14ac:dyDescent="0.2">
      <c r="A344" s="42" t="s">
        <v>501</v>
      </c>
      <c r="B344" s="42"/>
      <c r="C344" s="8" t="s">
        <v>503</v>
      </c>
      <c r="D344" s="9">
        <v>17671000</v>
      </c>
      <c r="E344" s="9"/>
      <c r="F344" s="9">
        <f t="shared" si="52"/>
        <v>17671000</v>
      </c>
      <c r="G344" s="9">
        <v>17671000</v>
      </c>
      <c r="H344" s="93">
        <f t="shared" si="53"/>
        <v>1</v>
      </c>
      <c r="I344" s="12" t="s">
        <v>314</v>
      </c>
    </row>
    <row r="345" spans="1:244" x14ac:dyDescent="0.2">
      <c r="A345" s="42" t="s">
        <v>501</v>
      </c>
      <c r="B345" s="42"/>
      <c r="C345" s="8" t="s">
        <v>504</v>
      </c>
      <c r="D345" s="9">
        <v>426000</v>
      </c>
      <c r="E345" s="9"/>
      <c r="F345" s="9">
        <f t="shared" si="52"/>
        <v>426000</v>
      </c>
      <c r="G345" s="9">
        <v>283464</v>
      </c>
      <c r="H345" s="93">
        <f t="shared" si="53"/>
        <v>0.66540845070422538</v>
      </c>
      <c r="I345" s="12" t="s">
        <v>314</v>
      </c>
    </row>
    <row r="346" spans="1:244" x14ac:dyDescent="0.2">
      <c r="A346" s="42" t="s">
        <v>505</v>
      </c>
      <c r="B346" s="42" t="s">
        <v>318</v>
      </c>
      <c r="C346" s="8" t="s">
        <v>506</v>
      </c>
      <c r="D346" s="9">
        <v>6962000</v>
      </c>
      <c r="E346" s="9"/>
      <c r="F346" s="9">
        <f t="shared" si="52"/>
        <v>6962000</v>
      </c>
      <c r="G346" s="9">
        <v>7038377</v>
      </c>
      <c r="H346" s="93">
        <f t="shared" si="53"/>
        <v>1.0109705544383798</v>
      </c>
      <c r="I346" s="12" t="s">
        <v>314</v>
      </c>
    </row>
    <row r="347" spans="1:244" s="3" customFormat="1" x14ac:dyDescent="0.2">
      <c r="A347" s="43"/>
      <c r="B347" s="43"/>
      <c r="C347" s="13" t="s">
        <v>53</v>
      </c>
      <c r="D347" s="14">
        <f>SUM(D339:D346)</f>
        <v>33807000</v>
      </c>
      <c r="E347" s="14">
        <f>SUM(E339:E346)</f>
        <v>0</v>
      </c>
      <c r="F347" s="14">
        <f>SUM(F339:F346)</f>
        <v>33807000</v>
      </c>
      <c r="G347" s="14">
        <v>33941443</v>
      </c>
      <c r="H347" s="93">
        <f t="shared" si="53"/>
        <v>1.0039767799568138</v>
      </c>
      <c r="I347" s="6"/>
    </row>
    <row r="348" spans="1:244" s="3" customFormat="1" x14ac:dyDescent="0.2">
      <c r="A348" s="40"/>
      <c r="B348" s="40"/>
      <c r="D348" s="6"/>
      <c r="E348" s="6"/>
      <c r="F348" s="6"/>
      <c r="G348" s="6"/>
      <c r="H348" s="105"/>
      <c r="I348" s="6"/>
    </row>
    <row r="349" spans="1:244" s="3" customFormat="1" x14ac:dyDescent="0.2">
      <c r="A349" s="40"/>
      <c r="B349" s="40"/>
      <c r="D349" s="6"/>
      <c r="E349" s="6"/>
      <c r="F349" s="6"/>
      <c r="G349" s="6"/>
      <c r="H349" s="105"/>
      <c r="I349" s="6"/>
    </row>
    <row r="350" spans="1:244" s="1" customFormat="1" ht="30.75" customHeight="1" x14ac:dyDescent="0.2">
      <c r="A350" s="39"/>
      <c r="B350" s="39"/>
      <c r="D350" s="28" t="s">
        <v>557</v>
      </c>
      <c r="E350" s="28" t="s">
        <v>558</v>
      </c>
      <c r="F350" s="28" t="s">
        <v>559</v>
      </c>
      <c r="G350" s="28" t="s">
        <v>560</v>
      </c>
      <c r="H350" s="28" t="s">
        <v>561</v>
      </c>
      <c r="I350" s="75"/>
    </row>
    <row r="351" spans="1:244" s="3" customFormat="1" x14ac:dyDescent="0.2">
      <c r="A351" s="39" t="s">
        <v>484</v>
      </c>
      <c r="B351" s="40"/>
      <c r="D351" s="6"/>
      <c r="E351" s="6"/>
      <c r="F351" s="6"/>
      <c r="G351" s="6"/>
      <c r="H351" s="105"/>
      <c r="I351" s="6"/>
    </row>
    <row r="352" spans="1:244" ht="12.4" customHeight="1" x14ac:dyDescent="0.2">
      <c r="A352" s="39" t="s">
        <v>228</v>
      </c>
      <c r="B352" s="39"/>
      <c r="C352" s="39"/>
      <c r="D352" s="39"/>
      <c r="E352" s="39"/>
      <c r="F352" s="39"/>
      <c r="G352" s="39"/>
      <c r="H352" s="107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39"/>
      <c r="AO352" s="39"/>
      <c r="AP352" s="39"/>
      <c r="AQ352" s="39"/>
      <c r="AR352" s="39"/>
      <c r="AS352" s="39"/>
      <c r="AT352" s="39"/>
      <c r="AU352" s="39"/>
      <c r="AV352" s="39"/>
      <c r="AW352" s="39"/>
      <c r="AX352" s="39"/>
      <c r="AY352" s="39"/>
      <c r="AZ352" s="39"/>
      <c r="BA352" s="39"/>
      <c r="BB352" s="39"/>
      <c r="BC352" s="39"/>
      <c r="BD352" s="39"/>
      <c r="BE352" s="39"/>
      <c r="BF352" s="39"/>
      <c r="BG352" s="39"/>
      <c r="BH352" s="39"/>
      <c r="BI352" s="39"/>
      <c r="BJ352" s="39"/>
      <c r="BK352" s="39"/>
      <c r="BL352" s="39"/>
      <c r="BM352" s="39"/>
      <c r="BN352" s="39"/>
      <c r="BO352" s="39"/>
      <c r="BP352" s="39"/>
      <c r="BQ352" s="39"/>
      <c r="BR352" s="39"/>
      <c r="BS352" s="39"/>
      <c r="BT352" s="39"/>
      <c r="BU352" s="39"/>
      <c r="BV352" s="39"/>
      <c r="BW352" s="39"/>
      <c r="BX352" s="39"/>
      <c r="BY352" s="39"/>
      <c r="BZ352" s="39"/>
      <c r="CA352" s="39"/>
      <c r="CB352" s="39"/>
      <c r="CC352" s="39"/>
      <c r="CD352" s="39"/>
      <c r="CE352" s="39"/>
      <c r="CF352" s="39"/>
      <c r="CG352" s="39"/>
      <c r="CH352" s="39"/>
      <c r="CI352" s="39"/>
      <c r="CJ352" s="39"/>
      <c r="CK352" s="39"/>
      <c r="CL352" s="39"/>
      <c r="CM352" s="39"/>
      <c r="CN352" s="39"/>
      <c r="CO352" s="39"/>
      <c r="CP352" s="39"/>
      <c r="CQ352" s="39"/>
      <c r="CR352" s="39"/>
      <c r="CS352" s="39"/>
      <c r="CT352" s="39"/>
      <c r="CU352" s="39"/>
      <c r="CV352" s="39"/>
      <c r="CW352" s="39"/>
      <c r="CX352" s="39"/>
      <c r="CY352" s="39"/>
      <c r="CZ352" s="39"/>
      <c r="DA352" s="39"/>
      <c r="DB352" s="39"/>
      <c r="DC352" s="39"/>
      <c r="DD352" s="39"/>
      <c r="DE352" s="39"/>
      <c r="DF352" s="39"/>
      <c r="DG352" s="39"/>
      <c r="DH352" s="39"/>
      <c r="DI352" s="39"/>
      <c r="DJ352" s="39"/>
      <c r="DK352" s="39"/>
      <c r="DL352" s="39"/>
      <c r="DM352" s="39"/>
      <c r="DN352" s="39"/>
      <c r="DO352" s="39"/>
      <c r="DP352" s="39"/>
      <c r="DQ352" s="39"/>
      <c r="DR352" s="39"/>
      <c r="DS352" s="39"/>
      <c r="DT352" s="39"/>
      <c r="DU352" s="39"/>
      <c r="DV352" s="39"/>
      <c r="DW352" s="39"/>
      <c r="DX352" s="39"/>
      <c r="DY352" s="39"/>
      <c r="DZ352" s="39"/>
      <c r="EA352" s="39"/>
      <c r="EB352" s="39"/>
      <c r="EC352" s="39"/>
      <c r="ED352" s="39"/>
      <c r="EE352" s="39"/>
      <c r="EF352" s="39"/>
      <c r="EG352" s="39"/>
      <c r="EH352" s="39"/>
      <c r="EI352" s="39"/>
      <c r="EJ352" s="39"/>
      <c r="EK352" s="39"/>
      <c r="EL352" s="39"/>
      <c r="EM352" s="39"/>
      <c r="EN352" s="39"/>
      <c r="EO352" s="39"/>
      <c r="EP352" s="39"/>
      <c r="EQ352" s="39"/>
      <c r="ER352" s="39"/>
      <c r="ES352" s="39"/>
      <c r="ET352" s="39"/>
      <c r="EU352" s="39"/>
      <c r="EV352" s="39"/>
      <c r="EW352" s="39"/>
      <c r="EX352" s="39"/>
      <c r="EY352" s="39"/>
      <c r="EZ352" s="39"/>
      <c r="FA352" s="39"/>
      <c r="FB352" s="39"/>
      <c r="FC352" s="39"/>
      <c r="FD352" s="39"/>
      <c r="FE352" s="39"/>
      <c r="FF352" s="39"/>
      <c r="FG352" s="39"/>
      <c r="FH352" s="39"/>
      <c r="FI352" s="39"/>
      <c r="FJ352" s="39"/>
      <c r="FK352" s="39"/>
      <c r="FL352" s="39"/>
      <c r="FM352" s="39"/>
      <c r="FN352" s="39"/>
      <c r="FO352" s="39"/>
      <c r="FP352" s="39"/>
      <c r="FQ352" s="39"/>
      <c r="FR352" s="39"/>
      <c r="FS352" s="39"/>
      <c r="FT352" s="39"/>
      <c r="FU352" s="39"/>
      <c r="FV352" s="39"/>
      <c r="FW352" s="39"/>
      <c r="FX352" s="39"/>
      <c r="FY352" s="39"/>
      <c r="FZ352" s="39"/>
      <c r="GA352" s="39"/>
      <c r="GB352" s="39"/>
      <c r="GC352" s="39"/>
      <c r="GD352" s="39"/>
      <c r="GE352" s="39"/>
      <c r="GF352" s="39"/>
      <c r="GG352" s="39"/>
      <c r="GH352" s="39"/>
      <c r="GI352" s="39"/>
      <c r="GJ352" s="39"/>
      <c r="GK352" s="39"/>
      <c r="GL352" s="39"/>
      <c r="GM352" s="39"/>
      <c r="GN352" s="39"/>
      <c r="GO352" s="39"/>
      <c r="GP352" s="39"/>
      <c r="GQ352" s="39"/>
      <c r="GR352" s="39"/>
      <c r="GS352" s="39"/>
      <c r="GT352" s="39"/>
      <c r="GU352" s="39"/>
      <c r="GV352" s="39"/>
      <c r="GW352" s="39"/>
      <c r="GX352" s="39"/>
      <c r="GY352" s="39"/>
      <c r="GZ352" s="39"/>
      <c r="HA352" s="39"/>
      <c r="HB352" s="39"/>
      <c r="HC352" s="39"/>
      <c r="HD352" s="39"/>
      <c r="HE352" s="39"/>
      <c r="HF352" s="39"/>
      <c r="HG352" s="39"/>
      <c r="HH352" s="39"/>
      <c r="HI352" s="39"/>
      <c r="HJ352" s="39"/>
      <c r="HK352" s="39"/>
      <c r="HL352" s="39"/>
      <c r="HM352" s="39"/>
      <c r="HN352" s="39"/>
      <c r="HO352" s="39"/>
      <c r="HP352" s="39"/>
      <c r="HQ352" s="39"/>
      <c r="HR352" s="39"/>
      <c r="HS352" s="39"/>
      <c r="HT352" s="39"/>
      <c r="HU352" s="39"/>
      <c r="HV352" s="39"/>
      <c r="HW352" s="39"/>
      <c r="HX352" s="39"/>
      <c r="HY352" s="39"/>
      <c r="HZ352" s="39"/>
      <c r="IA352" s="39"/>
      <c r="IB352" s="39"/>
      <c r="IC352" s="39"/>
      <c r="ID352" s="39"/>
      <c r="IE352" s="39"/>
      <c r="IF352" s="39"/>
      <c r="IG352" s="39"/>
      <c r="IH352" s="39"/>
      <c r="II352" s="39"/>
      <c r="IJ352" s="39"/>
    </row>
    <row r="353" spans="1:9" s="3" customFormat="1" x14ac:dyDescent="0.2">
      <c r="A353" s="40" t="s">
        <v>52</v>
      </c>
      <c r="B353" s="40"/>
      <c r="D353" s="6"/>
      <c r="E353" s="6"/>
      <c r="F353" s="6"/>
      <c r="G353" s="6"/>
      <c r="H353" s="105"/>
      <c r="I353" s="6"/>
    </row>
    <row r="354" spans="1:9" x14ac:dyDescent="0.2">
      <c r="A354" s="42" t="s">
        <v>220</v>
      </c>
      <c r="B354" s="42" t="s">
        <v>220</v>
      </c>
      <c r="C354" s="8" t="s">
        <v>499</v>
      </c>
      <c r="D354" s="9">
        <v>55000</v>
      </c>
      <c r="E354" s="9"/>
      <c r="F354" s="9">
        <f t="shared" ref="F354:F359" si="54">SUM(D354:E354)</f>
        <v>55000</v>
      </c>
      <c r="G354" s="9">
        <v>78740</v>
      </c>
      <c r="H354" s="93">
        <f>G354/F354</f>
        <v>1.4316363636363636</v>
      </c>
      <c r="I354" s="12" t="s">
        <v>314</v>
      </c>
    </row>
    <row r="355" spans="1:9" x14ac:dyDescent="0.2">
      <c r="A355" s="42" t="s">
        <v>220</v>
      </c>
      <c r="B355" s="42"/>
      <c r="C355" s="8" t="s">
        <v>500</v>
      </c>
      <c r="D355" s="9">
        <v>3000</v>
      </c>
      <c r="E355" s="9"/>
      <c r="F355" s="9">
        <f t="shared" si="54"/>
        <v>3000</v>
      </c>
      <c r="G355" s="9">
        <v>7000</v>
      </c>
      <c r="H355" s="93">
        <f t="shared" ref="H355:H360" si="55">G355/F355</f>
        <v>2.3333333333333335</v>
      </c>
      <c r="I355" s="12" t="s">
        <v>314</v>
      </c>
    </row>
    <row r="356" spans="1:9" x14ac:dyDescent="0.2">
      <c r="A356" s="42" t="s">
        <v>498</v>
      </c>
      <c r="B356" s="42" t="s">
        <v>498</v>
      </c>
      <c r="C356" s="8" t="s">
        <v>607</v>
      </c>
      <c r="D356" s="9">
        <v>0</v>
      </c>
      <c r="E356" s="9"/>
      <c r="F356" s="9">
        <f t="shared" si="54"/>
        <v>0</v>
      </c>
      <c r="G356" s="9">
        <v>100000</v>
      </c>
      <c r="H356" s="93">
        <v>0</v>
      </c>
      <c r="I356" s="12" t="s">
        <v>314</v>
      </c>
    </row>
    <row r="357" spans="1:9" x14ac:dyDescent="0.2">
      <c r="A357" s="42" t="s">
        <v>317</v>
      </c>
      <c r="B357" s="42" t="s">
        <v>317</v>
      </c>
      <c r="C357" s="8" t="s">
        <v>89</v>
      </c>
      <c r="D357" s="9">
        <v>15000</v>
      </c>
      <c r="E357" s="9"/>
      <c r="F357" s="9">
        <f t="shared" si="54"/>
        <v>15000</v>
      </c>
      <c r="G357" s="9">
        <v>21260</v>
      </c>
      <c r="H357" s="93">
        <f t="shared" si="55"/>
        <v>1.4173333333333333</v>
      </c>
      <c r="I357" s="12" t="s">
        <v>314</v>
      </c>
    </row>
    <row r="358" spans="1:9" x14ac:dyDescent="0.2">
      <c r="A358" s="42" t="s">
        <v>333</v>
      </c>
      <c r="B358" s="42" t="s">
        <v>333</v>
      </c>
      <c r="C358" s="8" t="s">
        <v>507</v>
      </c>
      <c r="D358" s="9">
        <v>3856000</v>
      </c>
      <c r="E358" s="9"/>
      <c r="F358" s="9">
        <f t="shared" si="54"/>
        <v>3856000</v>
      </c>
      <c r="G358" s="9">
        <v>3852754</v>
      </c>
      <c r="H358" s="93">
        <f t="shared" si="55"/>
        <v>0.99915819502074688</v>
      </c>
      <c r="I358" s="12" t="s">
        <v>314</v>
      </c>
    </row>
    <row r="359" spans="1:9" x14ac:dyDescent="0.2">
      <c r="A359" s="42" t="s">
        <v>319</v>
      </c>
      <c r="B359" s="42" t="s">
        <v>319</v>
      </c>
      <c r="C359" s="8" t="s">
        <v>434</v>
      </c>
      <c r="D359" s="9">
        <v>1041000</v>
      </c>
      <c r="E359" s="9"/>
      <c r="F359" s="9">
        <f t="shared" si="54"/>
        <v>1041000</v>
      </c>
      <c r="G359" s="9">
        <v>1040244</v>
      </c>
      <c r="H359" s="93">
        <f t="shared" si="55"/>
        <v>0.99927377521613836</v>
      </c>
      <c r="I359" s="12" t="s">
        <v>314</v>
      </c>
    </row>
    <row r="360" spans="1:9" s="3" customFormat="1" x14ac:dyDescent="0.2">
      <c r="A360" s="43"/>
      <c r="B360" s="43"/>
      <c r="C360" s="13" t="s">
        <v>53</v>
      </c>
      <c r="D360" s="14">
        <f>SUM(D354:D359)</f>
        <v>4970000</v>
      </c>
      <c r="E360" s="14">
        <f>SUM(E354:E359)</f>
        <v>0</v>
      </c>
      <c r="F360" s="14">
        <f>SUM(F354:F359)</f>
        <v>4970000</v>
      </c>
      <c r="G360" s="14">
        <v>5099998</v>
      </c>
      <c r="H360" s="93">
        <f t="shared" si="55"/>
        <v>1.0261565392354124</v>
      </c>
      <c r="I360" s="6"/>
    </row>
    <row r="361" spans="1:9" s="3" customFormat="1" x14ac:dyDescent="0.2">
      <c r="A361" s="40"/>
      <c r="B361" s="40"/>
      <c r="D361" s="6"/>
      <c r="E361" s="6"/>
      <c r="F361" s="6"/>
      <c r="G361" s="6"/>
      <c r="H361" s="105"/>
      <c r="I361" s="6"/>
    </row>
    <row r="362" spans="1:9" s="3" customFormat="1" x14ac:dyDescent="0.2">
      <c r="A362" s="40"/>
      <c r="B362" s="40"/>
      <c r="D362" s="6"/>
      <c r="E362" s="6"/>
      <c r="F362" s="6"/>
      <c r="G362" s="6"/>
      <c r="H362" s="105"/>
      <c r="I362" s="6"/>
    </row>
    <row r="363" spans="1:9" s="3" customFormat="1" x14ac:dyDescent="0.2">
      <c r="A363" s="40" t="s">
        <v>508</v>
      </c>
      <c r="B363" s="40"/>
      <c r="D363" s="6"/>
      <c r="E363" s="6"/>
      <c r="F363" s="6"/>
      <c r="G363" s="6"/>
      <c r="H363" s="105"/>
      <c r="I363" s="6"/>
    </row>
    <row r="364" spans="1:9" s="3" customFormat="1" x14ac:dyDescent="0.2">
      <c r="A364" s="39" t="s">
        <v>228</v>
      </c>
      <c r="B364" s="39"/>
      <c r="C364" s="39"/>
      <c r="D364" s="39"/>
      <c r="E364" s="39"/>
      <c r="F364" s="39"/>
      <c r="G364" s="39"/>
      <c r="H364" s="107"/>
      <c r="I364" s="39"/>
    </row>
    <row r="365" spans="1:9" s="3" customFormat="1" x14ac:dyDescent="0.2">
      <c r="A365" s="40" t="s">
        <v>52</v>
      </c>
      <c r="B365" s="40"/>
      <c r="D365" s="6"/>
      <c r="E365" s="6"/>
      <c r="F365" s="6"/>
      <c r="G365" s="6"/>
      <c r="H365" s="105"/>
      <c r="I365" s="6"/>
    </row>
    <row r="366" spans="1:9" x14ac:dyDescent="0.2">
      <c r="A366" s="42" t="s">
        <v>213</v>
      </c>
      <c r="B366" s="42" t="s">
        <v>213</v>
      </c>
      <c r="C366" s="8" t="s">
        <v>76</v>
      </c>
      <c r="D366" s="9">
        <v>2774000</v>
      </c>
      <c r="E366" s="9">
        <v>-275000</v>
      </c>
      <c r="F366" s="9">
        <f t="shared" ref="F366:F373" si="56">SUM(D366:E366)</f>
        <v>2499000</v>
      </c>
      <c r="G366" s="9">
        <v>2485758</v>
      </c>
      <c r="H366" s="93">
        <f>G366/F366</f>
        <v>0.99470108043217287</v>
      </c>
      <c r="I366" s="12" t="s">
        <v>314</v>
      </c>
    </row>
    <row r="367" spans="1:9" x14ac:dyDescent="0.2">
      <c r="A367" s="42" t="s">
        <v>511</v>
      </c>
      <c r="B367" s="42" t="s">
        <v>511</v>
      </c>
      <c r="C367" s="8" t="s">
        <v>512</v>
      </c>
      <c r="D367" s="9">
        <v>0</v>
      </c>
      <c r="E367" s="9">
        <v>200000</v>
      </c>
      <c r="F367" s="9">
        <f t="shared" si="56"/>
        <v>200000</v>
      </c>
      <c r="G367" s="9">
        <v>200000</v>
      </c>
      <c r="H367" s="93">
        <f t="shared" ref="H367:H370" si="57">G367/F367</f>
        <v>1</v>
      </c>
      <c r="I367" s="12" t="s">
        <v>314</v>
      </c>
    </row>
    <row r="368" spans="1:9" x14ac:dyDescent="0.2">
      <c r="A368" s="42" t="s">
        <v>599</v>
      </c>
      <c r="B368" s="42" t="s">
        <v>272</v>
      </c>
      <c r="C368" s="8" t="s">
        <v>441</v>
      </c>
      <c r="D368" s="9">
        <v>0</v>
      </c>
      <c r="E368" s="9"/>
      <c r="F368" s="9">
        <f t="shared" si="56"/>
        <v>0</v>
      </c>
      <c r="G368" s="9">
        <v>129600</v>
      </c>
      <c r="H368" s="93">
        <v>0</v>
      </c>
      <c r="I368" s="12" t="s">
        <v>314</v>
      </c>
    </row>
    <row r="369" spans="1:244" x14ac:dyDescent="0.2">
      <c r="A369" s="42" t="s">
        <v>489</v>
      </c>
      <c r="B369" s="42" t="s">
        <v>341</v>
      </c>
      <c r="C369" s="8" t="s">
        <v>151</v>
      </c>
      <c r="D369" s="9">
        <v>0</v>
      </c>
      <c r="E369" s="9">
        <v>125000</v>
      </c>
      <c r="F369" s="9">
        <f t="shared" si="56"/>
        <v>125000</v>
      </c>
      <c r="G369" s="9">
        <v>124091</v>
      </c>
      <c r="H369" s="93">
        <f t="shared" si="57"/>
        <v>0.99272800000000005</v>
      </c>
      <c r="I369" s="12" t="s">
        <v>314</v>
      </c>
    </row>
    <row r="370" spans="1:244" x14ac:dyDescent="0.2">
      <c r="A370" s="42" t="s">
        <v>214</v>
      </c>
      <c r="B370" s="42" t="s">
        <v>214</v>
      </c>
      <c r="C370" s="8" t="s">
        <v>600</v>
      </c>
      <c r="D370" s="9">
        <v>361000</v>
      </c>
      <c r="E370" s="9"/>
      <c r="F370" s="9">
        <f t="shared" si="56"/>
        <v>361000</v>
      </c>
      <c r="G370" s="9">
        <v>382127</v>
      </c>
      <c r="H370" s="93">
        <f t="shared" si="57"/>
        <v>1.0585235457063711</v>
      </c>
      <c r="I370" s="12" t="s">
        <v>314</v>
      </c>
    </row>
    <row r="371" spans="1:244" x14ac:dyDescent="0.2">
      <c r="A371" s="42" t="s">
        <v>491</v>
      </c>
      <c r="B371" s="42"/>
      <c r="C371" s="8" t="s">
        <v>492</v>
      </c>
      <c r="D371" s="9">
        <v>0</v>
      </c>
      <c r="E371" s="9"/>
      <c r="F371" s="9">
        <f t="shared" si="56"/>
        <v>0</v>
      </c>
      <c r="G371" s="9">
        <v>23478</v>
      </c>
      <c r="H371" s="93">
        <v>0</v>
      </c>
      <c r="I371" s="12" t="s">
        <v>314</v>
      </c>
    </row>
    <row r="372" spans="1:244" x14ac:dyDescent="0.2">
      <c r="A372" s="42" t="s">
        <v>271</v>
      </c>
      <c r="B372" s="42"/>
      <c r="C372" s="8" t="s">
        <v>442</v>
      </c>
      <c r="D372" s="9">
        <v>0</v>
      </c>
      <c r="E372" s="9"/>
      <c r="F372" s="9">
        <f t="shared" si="56"/>
        <v>0</v>
      </c>
      <c r="G372" s="9">
        <v>19440</v>
      </c>
      <c r="H372" s="93">
        <v>0</v>
      </c>
      <c r="I372" s="12" t="s">
        <v>314</v>
      </c>
    </row>
    <row r="373" spans="1:244" x14ac:dyDescent="0.2">
      <c r="A373" s="42" t="s">
        <v>420</v>
      </c>
      <c r="B373" s="42" t="s">
        <v>216</v>
      </c>
      <c r="C373" s="8" t="s">
        <v>61</v>
      </c>
      <c r="D373" s="9">
        <v>0</v>
      </c>
      <c r="E373" s="9"/>
      <c r="F373" s="9">
        <f t="shared" si="56"/>
        <v>0</v>
      </c>
      <c r="G373" s="9">
        <v>2255</v>
      </c>
      <c r="H373" s="93">
        <v>0</v>
      </c>
    </row>
    <row r="374" spans="1:244" s="3" customFormat="1" x14ac:dyDescent="0.2">
      <c r="A374" s="43"/>
      <c r="B374" s="43"/>
      <c r="C374" s="13" t="s">
        <v>53</v>
      </c>
      <c r="D374" s="14">
        <f>SUM(D366:D373)</f>
        <v>3135000</v>
      </c>
      <c r="E374" s="14">
        <f t="shared" ref="E374:F374" si="58">SUM(E366:E373)</f>
        <v>50000</v>
      </c>
      <c r="F374" s="14">
        <f t="shared" si="58"/>
        <v>3185000</v>
      </c>
      <c r="G374" s="14">
        <v>3366749</v>
      </c>
      <c r="H374" s="93">
        <f>G374/F374</f>
        <v>1.0570640502354789</v>
      </c>
      <c r="I374" s="6"/>
    </row>
    <row r="375" spans="1:244" s="3" customFormat="1" x14ac:dyDescent="0.2">
      <c r="A375" s="40"/>
      <c r="B375" s="40"/>
      <c r="D375" s="6"/>
      <c r="E375" s="6"/>
      <c r="F375" s="6"/>
      <c r="G375" s="6"/>
      <c r="H375" s="105"/>
      <c r="I375" s="6"/>
    </row>
    <row r="376" spans="1:244" s="3" customFormat="1" x14ac:dyDescent="0.2">
      <c r="A376" s="40"/>
      <c r="B376" s="40"/>
      <c r="D376" s="6"/>
      <c r="E376" s="6"/>
      <c r="F376" s="6"/>
      <c r="G376" s="6"/>
      <c r="H376" s="105"/>
      <c r="I376" s="6"/>
    </row>
    <row r="377" spans="1:244" s="3" customFormat="1" x14ac:dyDescent="0.2">
      <c r="A377" s="39" t="s">
        <v>479</v>
      </c>
      <c r="B377" s="40"/>
      <c r="D377" s="6"/>
      <c r="E377" s="6"/>
      <c r="F377" s="6"/>
      <c r="G377" s="6"/>
      <c r="H377" s="105"/>
      <c r="I377" s="6"/>
    </row>
    <row r="378" spans="1:244" ht="12.4" customHeight="1" x14ac:dyDescent="0.2">
      <c r="A378" s="39" t="s">
        <v>228</v>
      </c>
      <c r="B378" s="39"/>
      <c r="C378" s="39"/>
      <c r="D378" s="39"/>
      <c r="E378" s="39"/>
      <c r="F378" s="39"/>
      <c r="G378" s="39"/>
      <c r="H378" s="107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  <c r="AW378" s="39"/>
      <c r="AX378" s="39"/>
      <c r="AY378" s="39"/>
      <c r="AZ378" s="39"/>
      <c r="BA378" s="39"/>
      <c r="BB378" s="39"/>
      <c r="BC378" s="39"/>
      <c r="BD378" s="39"/>
      <c r="BE378" s="39"/>
      <c r="BF378" s="39"/>
      <c r="BG378" s="39"/>
      <c r="BH378" s="39"/>
      <c r="BI378" s="39"/>
      <c r="BJ378" s="39"/>
      <c r="BK378" s="39"/>
      <c r="BL378" s="39"/>
      <c r="BM378" s="39"/>
      <c r="BN378" s="39"/>
      <c r="BO378" s="39"/>
      <c r="BP378" s="39"/>
      <c r="BQ378" s="39"/>
      <c r="BR378" s="39"/>
      <c r="BS378" s="39"/>
      <c r="BT378" s="39"/>
      <c r="BU378" s="39"/>
      <c r="BV378" s="39"/>
      <c r="BW378" s="39"/>
      <c r="BX378" s="39"/>
      <c r="BY378" s="39"/>
      <c r="BZ378" s="39"/>
      <c r="CA378" s="39"/>
      <c r="CB378" s="39"/>
      <c r="CC378" s="39"/>
      <c r="CD378" s="39"/>
      <c r="CE378" s="39"/>
      <c r="CF378" s="39"/>
      <c r="CG378" s="39"/>
      <c r="CH378" s="39"/>
      <c r="CI378" s="39"/>
      <c r="CJ378" s="39"/>
      <c r="CK378" s="39"/>
      <c r="CL378" s="39"/>
      <c r="CM378" s="39"/>
      <c r="CN378" s="39"/>
      <c r="CO378" s="39"/>
      <c r="CP378" s="39"/>
      <c r="CQ378" s="39"/>
      <c r="CR378" s="39"/>
      <c r="CS378" s="39"/>
      <c r="CT378" s="39"/>
      <c r="CU378" s="39"/>
      <c r="CV378" s="39"/>
      <c r="CW378" s="39"/>
      <c r="CX378" s="39"/>
      <c r="CY378" s="39"/>
      <c r="CZ378" s="39"/>
      <c r="DA378" s="39"/>
      <c r="DB378" s="39"/>
      <c r="DC378" s="39"/>
      <c r="DD378" s="39"/>
      <c r="DE378" s="39"/>
      <c r="DF378" s="39"/>
      <c r="DG378" s="39"/>
      <c r="DH378" s="39"/>
      <c r="DI378" s="39"/>
      <c r="DJ378" s="39"/>
      <c r="DK378" s="39"/>
      <c r="DL378" s="39"/>
      <c r="DM378" s="39"/>
      <c r="DN378" s="39"/>
      <c r="DO378" s="39"/>
      <c r="DP378" s="39"/>
      <c r="DQ378" s="39"/>
      <c r="DR378" s="39"/>
      <c r="DS378" s="39"/>
      <c r="DT378" s="39"/>
      <c r="DU378" s="39"/>
      <c r="DV378" s="39"/>
      <c r="DW378" s="39"/>
      <c r="DX378" s="39"/>
      <c r="DY378" s="39"/>
      <c r="DZ378" s="39"/>
      <c r="EA378" s="39"/>
      <c r="EB378" s="39"/>
      <c r="EC378" s="39"/>
      <c r="ED378" s="39"/>
      <c r="EE378" s="39"/>
      <c r="EF378" s="39"/>
      <c r="EG378" s="39"/>
      <c r="EH378" s="39"/>
      <c r="EI378" s="39"/>
      <c r="EJ378" s="39"/>
      <c r="EK378" s="39"/>
      <c r="EL378" s="39"/>
      <c r="EM378" s="39"/>
      <c r="EN378" s="39"/>
      <c r="EO378" s="39"/>
      <c r="EP378" s="39"/>
      <c r="EQ378" s="39"/>
      <c r="ER378" s="39"/>
      <c r="ES378" s="39"/>
      <c r="ET378" s="39"/>
      <c r="EU378" s="39"/>
      <c r="EV378" s="39"/>
      <c r="EW378" s="39"/>
      <c r="EX378" s="39"/>
      <c r="EY378" s="39"/>
      <c r="EZ378" s="39"/>
      <c r="FA378" s="39"/>
      <c r="FB378" s="39"/>
      <c r="FC378" s="39"/>
      <c r="FD378" s="39"/>
      <c r="FE378" s="39"/>
      <c r="FF378" s="39"/>
      <c r="FG378" s="39"/>
      <c r="FH378" s="39"/>
      <c r="FI378" s="39"/>
      <c r="FJ378" s="39"/>
      <c r="FK378" s="39"/>
      <c r="FL378" s="39"/>
      <c r="FM378" s="39"/>
      <c r="FN378" s="39"/>
      <c r="FO378" s="39"/>
      <c r="FP378" s="39"/>
      <c r="FQ378" s="39"/>
      <c r="FR378" s="39"/>
      <c r="FS378" s="39"/>
      <c r="FT378" s="39"/>
      <c r="FU378" s="39"/>
      <c r="FV378" s="39"/>
      <c r="FW378" s="39"/>
      <c r="FX378" s="39"/>
      <c r="FY378" s="39"/>
      <c r="FZ378" s="39"/>
      <c r="GA378" s="39"/>
      <c r="GB378" s="39"/>
      <c r="GC378" s="39"/>
      <c r="GD378" s="39"/>
      <c r="GE378" s="39"/>
      <c r="GF378" s="39"/>
      <c r="GG378" s="39"/>
      <c r="GH378" s="39"/>
      <c r="GI378" s="39"/>
      <c r="GJ378" s="39"/>
      <c r="GK378" s="39"/>
      <c r="GL378" s="39"/>
      <c r="GM378" s="39"/>
      <c r="GN378" s="39"/>
      <c r="GO378" s="39"/>
      <c r="GP378" s="39"/>
      <c r="GQ378" s="39"/>
      <c r="GR378" s="39"/>
      <c r="GS378" s="39"/>
      <c r="GT378" s="39"/>
      <c r="GU378" s="39"/>
      <c r="GV378" s="39"/>
      <c r="GW378" s="39"/>
      <c r="GX378" s="39"/>
      <c r="GY378" s="39"/>
      <c r="GZ378" s="39"/>
      <c r="HA378" s="39"/>
      <c r="HB378" s="39"/>
      <c r="HC378" s="39"/>
      <c r="HD378" s="39"/>
      <c r="HE378" s="39"/>
      <c r="HF378" s="39"/>
      <c r="HG378" s="39"/>
      <c r="HH378" s="39"/>
      <c r="HI378" s="39"/>
      <c r="HJ378" s="39"/>
      <c r="HK378" s="39"/>
      <c r="HL378" s="39"/>
      <c r="HM378" s="39"/>
      <c r="HN378" s="39"/>
      <c r="HO378" s="39"/>
      <c r="HP378" s="39"/>
      <c r="HQ378" s="39"/>
      <c r="HR378" s="39"/>
      <c r="HS378" s="39"/>
      <c r="HT378" s="39"/>
      <c r="HU378" s="39"/>
      <c r="HV378" s="39"/>
      <c r="HW378" s="39"/>
      <c r="HX378" s="39"/>
      <c r="HY378" s="39"/>
      <c r="HZ378" s="39"/>
      <c r="IA378" s="39"/>
      <c r="IB378" s="39"/>
      <c r="IC378" s="39"/>
      <c r="ID378" s="39"/>
      <c r="IE378" s="39"/>
      <c r="IF378" s="39"/>
      <c r="IG378" s="39"/>
      <c r="IH378" s="39"/>
      <c r="II378" s="39"/>
      <c r="IJ378" s="39"/>
    </row>
    <row r="379" spans="1:244" s="3" customFormat="1" x14ac:dyDescent="0.2">
      <c r="A379" s="40" t="s">
        <v>52</v>
      </c>
      <c r="B379" s="40"/>
      <c r="D379" s="6"/>
      <c r="E379" s="6"/>
      <c r="F379" s="6"/>
      <c r="G379" s="6"/>
      <c r="H379" s="105"/>
      <c r="I379" s="6"/>
    </row>
    <row r="380" spans="1:244" x14ac:dyDescent="0.2">
      <c r="A380" s="42" t="s">
        <v>333</v>
      </c>
      <c r="B380" s="42" t="s">
        <v>333</v>
      </c>
      <c r="C380" s="8" t="s">
        <v>477</v>
      </c>
      <c r="D380" s="9">
        <v>149000</v>
      </c>
      <c r="E380" s="9"/>
      <c r="F380" s="9">
        <f t="shared" ref="F380:F385" si="59">SUM(D380:E380)</f>
        <v>149000</v>
      </c>
      <c r="G380" s="9">
        <v>0</v>
      </c>
      <c r="H380" s="93">
        <f>G380/F380</f>
        <v>0</v>
      </c>
      <c r="I380" s="12" t="s">
        <v>314</v>
      </c>
    </row>
    <row r="381" spans="1:244" x14ac:dyDescent="0.2">
      <c r="A381" s="42" t="s">
        <v>319</v>
      </c>
      <c r="B381" s="42" t="s">
        <v>319</v>
      </c>
      <c r="C381" s="8" t="s">
        <v>434</v>
      </c>
      <c r="D381" s="9">
        <v>40000</v>
      </c>
      <c r="E381" s="9"/>
      <c r="F381" s="9">
        <f t="shared" si="59"/>
        <v>40000</v>
      </c>
      <c r="G381" s="9">
        <v>0</v>
      </c>
      <c r="H381" s="93">
        <f t="shared" ref="H381:H386" si="60">G381/F381</f>
        <v>0</v>
      </c>
      <c r="I381" s="12" t="s">
        <v>314</v>
      </c>
    </row>
    <row r="382" spans="1:244" x14ac:dyDescent="0.2">
      <c r="A382" s="42" t="s">
        <v>608</v>
      </c>
      <c r="B382" s="42" t="s">
        <v>518</v>
      </c>
      <c r="C382" s="8" t="s">
        <v>84</v>
      </c>
      <c r="D382" s="9">
        <v>0</v>
      </c>
      <c r="E382" s="9"/>
      <c r="F382" s="9">
        <f t="shared" si="59"/>
        <v>0</v>
      </c>
      <c r="G382" s="9">
        <v>300000</v>
      </c>
      <c r="H382" s="93">
        <v>0</v>
      </c>
      <c r="I382" s="12" t="s">
        <v>314</v>
      </c>
    </row>
    <row r="383" spans="1:244" x14ac:dyDescent="0.2">
      <c r="A383" s="42" t="s">
        <v>447</v>
      </c>
      <c r="B383" s="42" t="s">
        <v>214</v>
      </c>
      <c r="C383" s="8" t="s">
        <v>600</v>
      </c>
      <c r="D383" s="9">
        <v>0</v>
      </c>
      <c r="E383" s="9"/>
      <c r="F383" s="9">
        <f t="shared" si="59"/>
        <v>0</v>
      </c>
      <c r="G383" s="9">
        <v>35100</v>
      </c>
      <c r="H383" s="93">
        <v>0</v>
      </c>
      <c r="I383" s="12" t="s">
        <v>314</v>
      </c>
    </row>
    <row r="384" spans="1:244" x14ac:dyDescent="0.2">
      <c r="A384" s="42" t="s">
        <v>438</v>
      </c>
      <c r="B384" s="42" t="s">
        <v>220</v>
      </c>
      <c r="C384" s="8" t="s">
        <v>478</v>
      </c>
      <c r="D384" s="9">
        <v>838000</v>
      </c>
      <c r="E384" s="9"/>
      <c r="F384" s="9">
        <f t="shared" si="59"/>
        <v>838000</v>
      </c>
      <c r="G384" s="9">
        <v>42592</v>
      </c>
      <c r="H384" s="93">
        <f t="shared" si="60"/>
        <v>5.0825775656324582E-2</v>
      </c>
      <c r="I384" s="12" t="s">
        <v>314</v>
      </c>
    </row>
    <row r="385" spans="1:244" x14ac:dyDescent="0.2">
      <c r="A385" s="42" t="s">
        <v>317</v>
      </c>
      <c r="B385" s="42" t="s">
        <v>317</v>
      </c>
      <c r="C385" s="8" t="s">
        <v>89</v>
      </c>
      <c r="D385" s="9">
        <v>226000</v>
      </c>
      <c r="E385" s="9"/>
      <c r="F385" s="9">
        <f t="shared" si="59"/>
        <v>226000</v>
      </c>
      <c r="G385" s="9">
        <v>3400</v>
      </c>
      <c r="H385" s="93">
        <f t="shared" si="60"/>
        <v>1.5044247787610619E-2</v>
      </c>
      <c r="I385" s="12" t="s">
        <v>314</v>
      </c>
    </row>
    <row r="386" spans="1:244" s="3" customFormat="1" x14ac:dyDescent="0.2">
      <c r="A386" s="43"/>
      <c r="B386" s="43"/>
      <c r="C386" s="13" t="s">
        <v>53</v>
      </c>
      <c r="D386" s="14">
        <f>SUM(D380:D385)</f>
        <v>1253000</v>
      </c>
      <c r="E386" s="14">
        <f>SUM(E380:E385)</f>
        <v>0</v>
      </c>
      <c r="F386" s="14">
        <f>SUM(F380:F385)</f>
        <v>1253000</v>
      </c>
      <c r="G386" s="14">
        <v>381092</v>
      </c>
      <c r="H386" s="93">
        <f t="shared" si="60"/>
        <v>0.30414365522745412</v>
      </c>
      <c r="I386" s="6"/>
    </row>
    <row r="387" spans="1:244" s="3" customFormat="1" x14ac:dyDescent="0.2">
      <c r="A387" s="40"/>
      <c r="B387" s="40"/>
      <c r="D387" s="6"/>
      <c r="E387" s="6"/>
      <c r="F387" s="6"/>
      <c r="G387" s="6"/>
      <c r="H387" s="105"/>
      <c r="I387" s="6"/>
    </row>
    <row r="388" spans="1:244" s="3" customFormat="1" x14ac:dyDescent="0.2">
      <c r="A388" s="40"/>
      <c r="B388" s="40"/>
      <c r="D388" s="6"/>
      <c r="E388" s="6"/>
      <c r="F388" s="6"/>
      <c r="G388" s="6"/>
      <c r="H388" s="105"/>
      <c r="I388" s="6"/>
    </row>
    <row r="389" spans="1:244" s="3" customFormat="1" x14ac:dyDescent="0.2">
      <c r="A389" s="39" t="s">
        <v>485</v>
      </c>
      <c r="B389" s="40"/>
      <c r="D389" s="6"/>
      <c r="E389" s="6"/>
      <c r="F389" s="6"/>
      <c r="G389" s="6"/>
      <c r="H389" s="105"/>
      <c r="I389" s="6"/>
    </row>
    <row r="390" spans="1:244" ht="12.4" customHeight="1" x14ac:dyDescent="0.2">
      <c r="A390" s="39" t="s">
        <v>228</v>
      </c>
      <c r="B390" s="39"/>
      <c r="C390" s="39"/>
      <c r="D390" s="39"/>
      <c r="E390" s="39"/>
      <c r="F390" s="39"/>
      <c r="G390" s="39"/>
      <c r="H390" s="107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  <c r="AM390" s="39"/>
      <c r="AN390" s="39"/>
      <c r="AO390" s="39"/>
      <c r="AP390" s="39"/>
      <c r="AQ390" s="39"/>
      <c r="AR390" s="39"/>
      <c r="AS390" s="39"/>
      <c r="AT390" s="39"/>
      <c r="AU390" s="39"/>
      <c r="AV390" s="39"/>
      <c r="AW390" s="39"/>
      <c r="AX390" s="39"/>
      <c r="AY390" s="39"/>
      <c r="AZ390" s="39"/>
      <c r="BA390" s="39"/>
      <c r="BB390" s="39"/>
      <c r="BC390" s="39"/>
      <c r="BD390" s="39"/>
      <c r="BE390" s="39"/>
      <c r="BF390" s="39"/>
      <c r="BG390" s="39"/>
      <c r="BH390" s="39"/>
      <c r="BI390" s="39"/>
      <c r="BJ390" s="39"/>
      <c r="BK390" s="39"/>
      <c r="BL390" s="39"/>
      <c r="BM390" s="39"/>
      <c r="BN390" s="39"/>
      <c r="BO390" s="39"/>
      <c r="BP390" s="39"/>
      <c r="BQ390" s="39"/>
      <c r="BR390" s="39"/>
      <c r="BS390" s="39"/>
      <c r="BT390" s="39"/>
      <c r="BU390" s="39"/>
      <c r="BV390" s="39"/>
      <c r="BW390" s="39"/>
      <c r="BX390" s="39"/>
      <c r="BY390" s="39"/>
      <c r="BZ390" s="39"/>
      <c r="CA390" s="39"/>
      <c r="CB390" s="39"/>
      <c r="CC390" s="39"/>
      <c r="CD390" s="39"/>
      <c r="CE390" s="39"/>
      <c r="CF390" s="39"/>
      <c r="CG390" s="39"/>
      <c r="CH390" s="39"/>
      <c r="CI390" s="39"/>
      <c r="CJ390" s="39"/>
      <c r="CK390" s="39"/>
      <c r="CL390" s="39"/>
      <c r="CM390" s="39"/>
      <c r="CN390" s="39"/>
      <c r="CO390" s="39"/>
      <c r="CP390" s="39"/>
      <c r="CQ390" s="39"/>
      <c r="CR390" s="39"/>
      <c r="CS390" s="39"/>
      <c r="CT390" s="39"/>
      <c r="CU390" s="39"/>
      <c r="CV390" s="39"/>
      <c r="CW390" s="39"/>
      <c r="CX390" s="39"/>
      <c r="CY390" s="39"/>
      <c r="CZ390" s="39"/>
      <c r="DA390" s="39"/>
      <c r="DB390" s="39"/>
      <c r="DC390" s="39"/>
      <c r="DD390" s="39"/>
      <c r="DE390" s="39"/>
      <c r="DF390" s="39"/>
      <c r="DG390" s="39"/>
      <c r="DH390" s="39"/>
      <c r="DI390" s="39"/>
      <c r="DJ390" s="39"/>
      <c r="DK390" s="39"/>
      <c r="DL390" s="39"/>
      <c r="DM390" s="39"/>
      <c r="DN390" s="39"/>
      <c r="DO390" s="39"/>
      <c r="DP390" s="39"/>
      <c r="DQ390" s="39"/>
      <c r="DR390" s="39"/>
      <c r="DS390" s="39"/>
      <c r="DT390" s="39"/>
      <c r="DU390" s="39"/>
      <c r="DV390" s="39"/>
      <c r="DW390" s="39"/>
      <c r="DX390" s="39"/>
      <c r="DY390" s="39"/>
      <c r="DZ390" s="39"/>
      <c r="EA390" s="39"/>
      <c r="EB390" s="39"/>
      <c r="EC390" s="39"/>
      <c r="ED390" s="39"/>
      <c r="EE390" s="39"/>
      <c r="EF390" s="39"/>
      <c r="EG390" s="39"/>
      <c r="EH390" s="39"/>
      <c r="EI390" s="39"/>
      <c r="EJ390" s="39"/>
      <c r="EK390" s="39"/>
      <c r="EL390" s="39"/>
      <c r="EM390" s="39"/>
      <c r="EN390" s="39"/>
      <c r="EO390" s="39"/>
      <c r="EP390" s="39"/>
      <c r="EQ390" s="39"/>
      <c r="ER390" s="39"/>
      <c r="ES390" s="39"/>
      <c r="ET390" s="39"/>
      <c r="EU390" s="39"/>
      <c r="EV390" s="39"/>
      <c r="EW390" s="39"/>
      <c r="EX390" s="39"/>
      <c r="EY390" s="39"/>
      <c r="EZ390" s="39"/>
      <c r="FA390" s="39"/>
      <c r="FB390" s="39"/>
      <c r="FC390" s="39"/>
      <c r="FD390" s="39"/>
      <c r="FE390" s="39"/>
      <c r="FF390" s="39"/>
      <c r="FG390" s="39"/>
      <c r="FH390" s="39"/>
      <c r="FI390" s="39"/>
      <c r="FJ390" s="39"/>
      <c r="FK390" s="39"/>
      <c r="FL390" s="39"/>
      <c r="FM390" s="39"/>
      <c r="FN390" s="39"/>
      <c r="FO390" s="39"/>
      <c r="FP390" s="39"/>
      <c r="FQ390" s="39"/>
      <c r="FR390" s="39"/>
      <c r="FS390" s="39"/>
      <c r="FT390" s="39"/>
      <c r="FU390" s="39"/>
      <c r="FV390" s="39"/>
      <c r="FW390" s="39"/>
      <c r="FX390" s="39"/>
      <c r="FY390" s="39"/>
      <c r="FZ390" s="39"/>
      <c r="GA390" s="39"/>
      <c r="GB390" s="39"/>
      <c r="GC390" s="39"/>
      <c r="GD390" s="39"/>
      <c r="GE390" s="39"/>
      <c r="GF390" s="39"/>
      <c r="GG390" s="39"/>
      <c r="GH390" s="39"/>
      <c r="GI390" s="39"/>
      <c r="GJ390" s="39"/>
      <c r="GK390" s="39"/>
      <c r="GL390" s="39"/>
      <c r="GM390" s="39"/>
      <c r="GN390" s="39"/>
      <c r="GO390" s="39"/>
      <c r="GP390" s="39"/>
      <c r="GQ390" s="39"/>
      <c r="GR390" s="39"/>
      <c r="GS390" s="39"/>
      <c r="GT390" s="39"/>
      <c r="GU390" s="39"/>
      <c r="GV390" s="39"/>
      <c r="GW390" s="39"/>
      <c r="GX390" s="39"/>
      <c r="GY390" s="39"/>
      <c r="GZ390" s="39"/>
      <c r="HA390" s="39"/>
      <c r="HB390" s="39"/>
      <c r="HC390" s="39"/>
      <c r="HD390" s="39"/>
      <c r="HE390" s="39"/>
      <c r="HF390" s="39"/>
      <c r="HG390" s="39"/>
      <c r="HH390" s="39"/>
      <c r="HI390" s="39"/>
      <c r="HJ390" s="39"/>
      <c r="HK390" s="39"/>
      <c r="HL390" s="39"/>
      <c r="HM390" s="39"/>
      <c r="HN390" s="39"/>
      <c r="HO390" s="39"/>
      <c r="HP390" s="39"/>
      <c r="HQ390" s="39"/>
      <c r="HR390" s="39"/>
      <c r="HS390" s="39"/>
      <c r="HT390" s="39"/>
      <c r="HU390" s="39"/>
      <c r="HV390" s="39"/>
      <c r="HW390" s="39"/>
      <c r="HX390" s="39"/>
      <c r="HY390" s="39"/>
      <c r="HZ390" s="39"/>
      <c r="IA390" s="39"/>
      <c r="IB390" s="39"/>
      <c r="IC390" s="39"/>
      <c r="ID390" s="39"/>
      <c r="IE390" s="39"/>
      <c r="IF390" s="39"/>
      <c r="IG390" s="39"/>
      <c r="IH390" s="39"/>
      <c r="II390" s="39"/>
      <c r="IJ390" s="39"/>
    </row>
    <row r="391" spans="1:244" s="3" customFormat="1" x14ac:dyDescent="0.2">
      <c r="A391" s="40" t="s">
        <v>50</v>
      </c>
      <c r="B391" s="40"/>
      <c r="D391" s="6"/>
      <c r="E391" s="6"/>
      <c r="F391" s="6"/>
      <c r="G391" s="6"/>
      <c r="H391" s="105"/>
      <c r="I391" s="6"/>
    </row>
    <row r="392" spans="1:244" x14ac:dyDescent="0.2">
      <c r="A392" s="42" t="s">
        <v>486</v>
      </c>
      <c r="B392" s="42" t="s">
        <v>572</v>
      </c>
      <c r="C392" s="8" t="s">
        <v>475</v>
      </c>
      <c r="D392" s="9">
        <v>66770000</v>
      </c>
      <c r="E392" s="9"/>
      <c r="F392" s="9">
        <f t="shared" ref="F392" si="61">SUM(D392:E392)</f>
        <v>66770000</v>
      </c>
      <c r="G392" s="9">
        <v>0</v>
      </c>
      <c r="H392" s="93">
        <v>0</v>
      </c>
      <c r="I392" s="12" t="s">
        <v>314</v>
      </c>
    </row>
    <row r="393" spans="1:244" s="3" customFormat="1" x14ac:dyDescent="0.2">
      <c r="A393" s="43"/>
      <c r="B393" s="43"/>
      <c r="C393" s="13" t="s">
        <v>51</v>
      </c>
      <c r="D393" s="14">
        <f>SUM(D392:D392)</f>
        <v>66770000</v>
      </c>
      <c r="E393" s="14">
        <f>SUM(E392:E392)</f>
        <v>0</v>
      </c>
      <c r="F393" s="14">
        <f>SUM(F392:F392)</f>
        <v>66770000</v>
      </c>
      <c r="G393" s="14">
        <v>0</v>
      </c>
      <c r="H393" s="104">
        <v>0</v>
      </c>
      <c r="I393" s="6"/>
    </row>
    <row r="394" spans="1:244" s="3" customFormat="1" x14ac:dyDescent="0.2">
      <c r="A394" s="40"/>
      <c r="B394" s="40"/>
      <c r="D394" s="6"/>
      <c r="E394" s="6"/>
      <c r="F394" s="6"/>
      <c r="G394" s="6"/>
      <c r="H394" s="105"/>
      <c r="I394" s="6"/>
    </row>
    <row r="395" spans="1:244" s="3" customFormat="1" x14ac:dyDescent="0.2">
      <c r="A395" s="40"/>
      <c r="B395" s="40"/>
      <c r="D395" s="6"/>
      <c r="E395" s="6"/>
      <c r="F395" s="6"/>
      <c r="G395" s="6"/>
      <c r="H395" s="105"/>
      <c r="I395" s="6"/>
    </row>
    <row r="396" spans="1:244" s="3" customFormat="1" x14ac:dyDescent="0.2">
      <c r="A396" s="39" t="s">
        <v>485</v>
      </c>
      <c r="B396" s="40"/>
      <c r="D396" s="6"/>
      <c r="E396" s="6"/>
      <c r="F396" s="6"/>
      <c r="G396" s="6"/>
      <c r="H396" s="105"/>
      <c r="I396" s="6"/>
    </row>
    <row r="397" spans="1:244" ht="12.4" customHeight="1" x14ac:dyDescent="0.2">
      <c r="A397" s="39" t="s">
        <v>228</v>
      </c>
      <c r="B397" s="39"/>
      <c r="C397" s="39"/>
      <c r="D397" s="39"/>
      <c r="E397" s="39"/>
      <c r="F397" s="39"/>
      <c r="G397" s="39"/>
      <c r="H397" s="107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39"/>
      <c r="AO397" s="39"/>
      <c r="AP397" s="39"/>
      <c r="AQ397" s="39"/>
      <c r="AR397" s="39"/>
      <c r="AS397" s="39"/>
      <c r="AT397" s="39"/>
      <c r="AU397" s="39"/>
      <c r="AV397" s="39"/>
      <c r="AW397" s="39"/>
      <c r="AX397" s="39"/>
      <c r="AY397" s="39"/>
      <c r="AZ397" s="39"/>
      <c r="BA397" s="39"/>
      <c r="BB397" s="39"/>
      <c r="BC397" s="39"/>
      <c r="BD397" s="39"/>
      <c r="BE397" s="39"/>
      <c r="BF397" s="39"/>
      <c r="BG397" s="39"/>
      <c r="BH397" s="39"/>
      <c r="BI397" s="39"/>
      <c r="BJ397" s="39"/>
      <c r="BK397" s="39"/>
      <c r="BL397" s="39"/>
      <c r="BM397" s="39"/>
      <c r="BN397" s="39"/>
      <c r="BO397" s="39"/>
      <c r="BP397" s="39"/>
      <c r="BQ397" s="39"/>
      <c r="BR397" s="39"/>
      <c r="BS397" s="39"/>
      <c r="BT397" s="39"/>
      <c r="BU397" s="39"/>
      <c r="BV397" s="39"/>
      <c r="BW397" s="39"/>
      <c r="BX397" s="39"/>
      <c r="BY397" s="39"/>
      <c r="BZ397" s="39"/>
      <c r="CA397" s="39"/>
      <c r="CB397" s="39"/>
      <c r="CC397" s="39"/>
      <c r="CD397" s="39"/>
      <c r="CE397" s="39"/>
      <c r="CF397" s="39"/>
      <c r="CG397" s="39"/>
      <c r="CH397" s="39"/>
      <c r="CI397" s="39"/>
      <c r="CJ397" s="39"/>
      <c r="CK397" s="39"/>
      <c r="CL397" s="39"/>
      <c r="CM397" s="39"/>
      <c r="CN397" s="39"/>
      <c r="CO397" s="39"/>
      <c r="CP397" s="39"/>
      <c r="CQ397" s="39"/>
      <c r="CR397" s="39"/>
      <c r="CS397" s="39"/>
      <c r="CT397" s="39"/>
      <c r="CU397" s="39"/>
      <c r="CV397" s="39"/>
      <c r="CW397" s="39"/>
      <c r="CX397" s="39"/>
      <c r="CY397" s="39"/>
      <c r="CZ397" s="39"/>
      <c r="DA397" s="39"/>
      <c r="DB397" s="39"/>
      <c r="DC397" s="39"/>
      <c r="DD397" s="39"/>
      <c r="DE397" s="39"/>
      <c r="DF397" s="39"/>
      <c r="DG397" s="39"/>
      <c r="DH397" s="39"/>
      <c r="DI397" s="39"/>
      <c r="DJ397" s="39"/>
      <c r="DK397" s="39"/>
      <c r="DL397" s="39"/>
      <c r="DM397" s="39"/>
      <c r="DN397" s="39"/>
      <c r="DO397" s="39"/>
      <c r="DP397" s="39"/>
      <c r="DQ397" s="39"/>
      <c r="DR397" s="39"/>
      <c r="DS397" s="39"/>
      <c r="DT397" s="39"/>
      <c r="DU397" s="39"/>
      <c r="DV397" s="39"/>
      <c r="DW397" s="39"/>
      <c r="DX397" s="39"/>
      <c r="DY397" s="39"/>
      <c r="DZ397" s="39"/>
      <c r="EA397" s="39"/>
      <c r="EB397" s="39"/>
      <c r="EC397" s="39"/>
      <c r="ED397" s="39"/>
      <c r="EE397" s="39"/>
      <c r="EF397" s="39"/>
      <c r="EG397" s="39"/>
      <c r="EH397" s="39"/>
      <c r="EI397" s="39"/>
      <c r="EJ397" s="39"/>
      <c r="EK397" s="39"/>
      <c r="EL397" s="39"/>
      <c r="EM397" s="39"/>
      <c r="EN397" s="39"/>
      <c r="EO397" s="39"/>
      <c r="EP397" s="39"/>
      <c r="EQ397" s="39"/>
      <c r="ER397" s="39"/>
      <c r="ES397" s="39"/>
      <c r="ET397" s="39"/>
      <c r="EU397" s="39"/>
      <c r="EV397" s="39"/>
      <c r="EW397" s="39"/>
      <c r="EX397" s="39"/>
      <c r="EY397" s="39"/>
      <c r="EZ397" s="39"/>
      <c r="FA397" s="39"/>
      <c r="FB397" s="39"/>
      <c r="FC397" s="39"/>
      <c r="FD397" s="39"/>
      <c r="FE397" s="39"/>
      <c r="FF397" s="39"/>
      <c r="FG397" s="39"/>
      <c r="FH397" s="39"/>
      <c r="FI397" s="39"/>
      <c r="FJ397" s="39"/>
      <c r="FK397" s="39"/>
      <c r="FL397" s="39"/>
      <c r="FM397" s="39"/>
      <c r="FN397" s="39"/>
      <c r="FO397" s="39"/>
      <c r="FP397" s="39"/>
      <c r="FQ397" s="39"/>
      <c r="FR397" s="39"/>
      <c r="FS397" s="39"/>
      <c r="FT397" s="39"/>
      <c r="FU397" s="39"/>
      <c r="FV397" s="39"/>
      <c r="FW397" s="39"/>
      <c r="FX397" s="39"/>
      <c r="FY397" s="39"/>
      <c r="FZ397" s="39"/>
      <c r="GA397" s="39"/>
      <c r="GB397" s="39"/>
      <c r="GC397" s="39"/>
      <c r="GD397" s="39"/>
      <c r="GE397" s="39"/>
      <c r="GF397" s="39"/>
      <c r="GG397" s="39"/>
      <c r="GH397" s="39"/>
      <c r="GI397" s="39"/>
      <c r="GJ397" s="39"/>
      <c r="GK397" s="39"/>
      <c r="GL397" s="39"/>
      <c r="GM397" s="39"/>
      <c r="GN397" s="39"/>
      <c r="GO397" s="39"/>
      <c r="GP397" s="39"/>
      <c r="GQ397" s="39"/>
      <c r="GR397" s="39"/>
      <c r="GS397" s="39"/>
      <c r="GT397" s="39"/>
      <c r="GU397" s="39"/>
      <c r="GV397" s="39"/>
      <c r="GW397" s="39"/>
      <c r="GX397" s="39"/>
      <c r="GY397" s="39"/>
      <c r="GZ397" s="39"/>
      <c r="HA397" s="39"/>
      <c r="HB397" s="39"/>
      <c r="HC397" s="39"/>
      <c r="HD397" s="39"/>
      <c r="HE397" s="39"/>
      <c r="HF397" s="39"/>
      <c r="HG397" s="39"/>
      <c r="HH397" s="39"/>
      <c r="HI397" s="39"/>
      <c r="HJ397" s="39"/>
      <c r="HK397" s="39"/>
      <c r="HL397" s="39"/>
      <c r="HM397" s="39"/>
      <c r="HN397" s="39"/>
      <c r="HO397" s="39"/>
      <c r="HP397" s="39"/>
      <c r="HQ397" s="39"/>
      <c r="HR397" s="39"/>
      <c r="HS397" s="39"/>
      <c r="HT397" s="39"/>
      <c r="HU397" s="39"/>
      <c r="HV397" s="39"/>
      <c r="HW397" s="39"/>
      <c r="HX397" s="39"/>
      <c r="HY397" s="39"/>
      <c r="HZ397" s="39"/>
      <c r="IA397" s="39"/>
      <c r="IB397" s="39"/>
      <c r="IC397" s="39"/>
      <c r="ID397" s="39"/>
      <c r="IE397" s="39"/>
      <c r="IF397" s="39"/>
      <c r="IG397" s="39"/>
      <c r="IH397" s="39"/>
      <c r="II397" s="39"/>
      <c r="IJ397" s="39"/>
    </row>
    <row r="398" spans="1:244" s="3" customFormat="1" x14ac:dyDescent="0.2">
      <c r="A398" s="40" t="s">
        <v>52</v>
      </c>
      <c r="B398" s="40"/>
      <c r="D398" s="6"/>
      <c r="E398" s="6"/>
      <c r="F398" s="6"/>
      <c r="G398" s="6"/>
      <c r="H398" s="105"/>
      <c r="I398" s="6"/>
    </row>
    <row r="399" spans="1:244" s="3" customFormat="1" x14ac:dyDescent="0.2">
      <c r="A399" s="42" t="s">
        <v>399</v>
      </c>
      <c r="B399" s="42" t="s">
        <v>213</v>
      </c>
      <c r="C399" s="8" t="s">
        <v>539</v>
      </c>
      <c r="D399" s="9">
        <v>2053000</v>
      </c>
      <c r="E399" s="9"/>
      <c r="F399" s="9">
        <f t="shared" ref="F399:F404" si="62">SUM(D399:E399)</f>
        <v>2053000</v>
      </c>
      <c r="G399" s="9">
        <v>0</v>
      </c>
      <c r="H399" s="93">
        <f t="shared" ref="H399:H402" si="63">G399/F399</f>
        <v>0</v>
      </c>
      <c r="I399" s="12" t="s">
        <v>314</v>
      </c>
    </row>
    <row r="400" spans="1:244" s="18" customFormat="1" x14ac:dyDescent="0.2">
      <c r="A400" s="60"/>
      <c r="B400" s="60"/>
      <c r="C400" s="61" t="s">
        <v>540</v>
      </c>
      <c r="D400" s="62">
        <f t="shared" ref="D400" si="64">SUM(D399)</f>
        <v>2053000</v>
      </c>
      <c r="E400" s="62">
        <f t="shared" ref="E400:F400" si="65">SUM(E399)</f>
        <v>0</v>
      </c>
      <c r="F400" s="62">
        <f t="shared" si="65"/>
        <v>2053000</v>
      </c>
      <c r="G400" s="62">
        <v>0</v>
      </c>
      <c r="H400" s="93">
        <f t="shared" si="63"/>
        <v>0</v>
      </c>
      <c r="I400" s="19"/>
    </row>
    <row r="401" spans="1:9" s="3" customFormat="1" x14ac:dyDescent="0.2">
      <c r="A401" s="42" t="s">
        <v>214</v>
      </c>
      <c r="B401" s="42" t="s">
        <v>214</v>
      </c>
      <c r="C401" s="8" t="s">
        <v>509</v>
      </c>
      <c r="D401" s="9">
        <v>267000</v>
      </c>
      <c r="E401" s="9"/>
      <c r="F401" s="9">
        <f t="shared" si="62"/>
        <v>267000</v>
      </c>
      <c r="G401" s="9">
        <v>0</v>
      </c>
      <c r="H401" s="93">
        <f t="shared" si="63"/>
        <v>0</v>
      </c>
      <c r="I401" s="12" t="s">
        <v>314</v>
      </c>
    </row>
    <row r="402" spans="1:9" s="18" customFormat="1" x14ac:dyDescent="0.2">
      <c r="A402" s="60"/>
      <c r="B402" s="60"/>
      <c r="C402" s="61" t="s">
        <v>541</v>
      </c>
      <c r="D402" s="62">
        <f t="shared" ref="D402" si="66">SUM(D401)</f>
        <v>267000</v>
      </c>
      <c r="E402" s="62">
        <f t="shared" ref="E402:F402" si="67">SUM(E401)</f>
        <v>0</v>
      </c>
      <c r="F402" s="62">
        <f t="shared" si="67"/>
        <v>267000</v>
      </c>
      <c r="G402" s="62">
        <v>0</v>
      </c>
      <c r="H402" s="93">
        <f t="shared" si="63"/>
        <v>0</v>
      </c>
      <c r="I402" s="19"/>
    </row>
    <row r="403" spans="1:9" s="3" customFormat="1" x14ac:dyDescent="0.2">
      <c r="A403" s="42" t="s">
        <v>498</v>
      </c>
      <c r="B403" s="42" t="s">
        <v>498</v>
      </c>
      <c r="C403" s="8" t="s">
        <v>542</v>
      </c>
      <c r="D403" s="9">
        <v>472000</v>
      </c>
      <c r="E403" s="9"/>
      <c r="F403" s="9">
        <f t="shared" si="62"/>
        <v>472000</v>
      </c>
      <c r="G403" s="9">
        <v>40000</v>
      </c>
      <c r="H403" s="93">
        <f>G403/F403</f>
        <v>8.4745762711864403E-2</v>
      </c>
      <c r="I403" s="12" t="s">
        <v>314</v>
      </c>
    </row>
    <row r="404" spans="1:9" s="3" customFormat="1" x14ac:dyDescent="0.2">
      <c r="A404" s="42" t="s">
        <v>220</v>
      </c>
      <c r="B404" s="42" t="s">
        <v>220</v>
      </c>
      <c r="C404" s="8" t="s">
        <v>544</v>
      </c>
      <c r="D404" s="9">
        <v>1496000</v>
      </c>
      <c r="E404" s="9"/>
      <c r="F404" s="9">
        <f t="shared" si="62"/>
        <v>1496000</v>
      </c>
      <c r="G404" s="9">
        <v>1381961</v>
      </c>
      <c r="H404" s="93">
        <f t="shared" ref="H404:H415" si="68">G404/F404</f>
        <v>0.92377072192513365</v>
      </c>
      <c r="I404" s="12" t="s">
        <v>314</v>
      </c>
    </row>
    <row r="405" spans="1:9" x14ac:dyDescent="0.2">
      <c r="A405" s="42" t="s">
        <v>545</v>
      </c>
      <c r="B405" s="42" t="s">
        <v>317</v>
      </c>
      <c r="C405" s="8" t="s">
        <v>89</v>
      </c>
      <c r="D405" s="9">
        <v>531000</v>
      </c>
      <c r="E405" s="9"/>
      <c r="F405" s="9">
        <f t="shared" ref="F405:F408" si="69">SUM(D405:E405)</f>
        <v>531000</v>
      </c>
      <c r="G405" s="9">
        <v>274039</v>
      </c>
      <c r="H405" s="93">
        <f t="shared" si="68"/>
        <v>0.51608097928436913</v>
      </c>
      <c r="I405" s="12" t="s">
        <v>314</v>
      </c>
    </row>
    <row r="406" spans="1:9" s="18" customFormat="1" x14ac:dyDescent="0.2">
      <c r="A406" s="60"/>
      <c r="B406" s="60"/>
      <c r="C406" s="61" t="s">
        <v>546</v>
      </c>
      <c r="D406" s="62">
        <f t="shared" ref="D406" si="70">SUM(D403:D405)</f>
        <v>2499000</v>
      </c>
      <c r="E406" s="62">
        <f t="shared" ref="E406:F406" si="71">SUM(E403:E405)</f>
        <v>0</v>
      </c>
      <c r="F406" s="62">
        <f t="shared" si="71"/>
        <v>2499000</v>
      </c>
      <c r="G406" s="62">
        <v>1696000</v>
      </c>
      <c r="H406" s="93">
        <f t="shared" si="68"/>
        <v>0.67867146858743499</v>
      </c>
      <c r="I406" s="19"/>
    </row>
    <row r="407" spans="1:9" x14ac:dyDescent="0.2">
      <c r="A407" s="42" t="s">
        <v>333</v>
      </c>
      <c r="B407" s="42" t="s">
        <v>333</v>
      </c>
      <c r="C407" s="8" t="s">
        <v>537</v>
      </c>
      <c r="D407" s="9">
        <v>2362000</v>
      </c>
      <c r="E407" s="9"/>
      <c r="F407" s="9">
        <f t="shared" si="69"/>
        <v>2362000</v>
      </c>
      <c r="G407" s="9">
        <v>0</v>
      </c>
      <c r="H407" s="93">
        <f t="shared" si="68"/>
        <v>0</v>
      </c>
      <c r="I407" s="12" t="s">
        <v>314</v>
      </c>
    </row>
    <row r="408" spans="1:9" x14ac:dyDescent="0.2">
      <c r="A408" s="42" t="s">
        <v>319</v>
      </c>
      <c r="B408" s="42" t="s">
        <v>319</v>
      </c>
      <c r="C408" s="8" t="s">
        <v>132</v>
      </c>
      <c r="D408" s="9">
        <v>638000</v>
      </c>
      <c r="E408" s="9"/>
      <c r="F408" s="9">
        <f t="shared" si="69"/>
        <v>638000</v>
      </c>
      <c r="G408" s="9">
        <v>0</v>
      </c>
      <c r="H408" s="93">
        <f t="shared" si="68"/>
        <v>0</v>
      </c>
      <c r="I408" s="12" t="s">
        <v>314</v>
      </c>
    </row>
    <row r="409" spans="1:9" s="18" customFormat="1" x14ac:dyDescent="0.2">
      <c r="A409" s="60"/>
      <c r="B409" s="60"/>
      <c r="C409" s="61" t="s">
        <v>538</v>
      </c>
      <c r="D409" s="62">
        <f t="shared" ref="D409" si="72">SUM(D407:D408)</f>
        <v>3000000</v>
      </c>
      <c r="E409" s="62">
        <f t="shared" ref="E409:F409" si="73">SUM(E407:E408)</f>
        <v>0</v>
      </c>
      <c r="F409" s="62">
        <f t="shared" si="73"/>
        <v>3000000</v>
      </c>
      <c r="G409" s="62">
        <v>0</v>
      </c>
      <c r="H409" s="93">
        <f t="shared" si="68"/>
        <v>0</v>
      </c>
      <c r="I409" s="19"/>
    </row>
    <row r="410" spans="1:9" x14ac:dyDescent="0.2">
      <c r="A410" s="42" t="s">
        <v>218</v>
      </c>
      <c r="B410" s="42" t="s">
        <v>218</v>
      </c>
      <c r="C410" s="8" t="s">
        <v>534</v>
      </c>
      <c r="D410" s="9">
        <v>46772000</v>
      </c>
      <c r="E410" s="9"/>
      <c r="F410" s="9">
        <f t="shared" ref="F410:F413" si="74">SUM(D410:E410)</f>
        <v>46772000</v>
      </c>
      <c r="G410" s="9">
        <v>0</v>
      </c>
      <c r="H410" s="93">
        <f t="shared" si="68"/>
        <v>0</v>
      </c>
      <c r="I410" s="12" t="s">
        <v>314</v>
      </c>
    </row>
    <row r="411" spans="1:9" x14ac:dyDescent="0.2">
      <c r="A411" s="42" t="s">
        <v>218</v>
      </c>
      <c r="B411" s="42"/>
      <c r="C411" s="8" t="s">
        <v>543</v>
      </c>
      <c r="D411" s="9">
        <v>512000</v>
      </c>
      <c r="E411" s="9"/>
      <c r="F411" s="9">
        <f t="shared" si="74"/>
        <v>512000</v>
      </c>
      <c r="G411" s="9">
        <v>210000</v>
      </c>
      <c r="H411" s="93">
        <f t="shared" si="68"/>
        <v>0.41015625</v>
      </c>
      <c r="I411" s="12" t="s">
        <v>314</v>
      </c>
    </row>
    <row r="412" spans="1:9" x14ac:dyDescent="0.2">
      <c r="A412" s="42" t="s">
        <v>218</v>
      </c>
      <c r="B412" s="42"/>
      <c r="C412" s="8" t="s">
        <v>535</v>
      </c>
      <c r="D412" s="9">
        <v>1890000</v>
      </c>
      <c r="E412" s="9"/>
      <c r="F412" s="9">
        <f t="shared" si="74"/>
        <v>1890000</v>
      </c>
      <c r="G412" s="9">
        <v>995650</v>
      </c>
      <c r="H412" s="93">
        <f t="shared" si="68"/>
        <v>0.52679894179894182</v>
      </c>
      <c r="I412" s="12" t="s">
        <v>314</v>
      </c>
    </row>
    <row r="413" spans="1:9" x14ac:dyDescent="0.2">
      <c r="A413" s="42" t="s">
        <v>318</v>
      </c>
      <c r="B413" s="42" t="s">
        <v>318</v>
      </c>
      <c r="C413" s="8" t="s">
        <v>131</v>
      </c>
      <c r="D413" s="9">
        <v>13277000</v>
      </c>
      <c r="E413" s="9"/>
      <c r="F413" s="9">
        <f t="shared" si="74"/>
        <v>13277000</v>
      </c>
      <c r="G413" s="9">
        <v>0</v>
      </c>
      <c r="H413" s="93">
        <f t="shared" si="68"/>
        <v>0</v>
      </c>
      <c r="I413" s="12" t="s">
        <v>314</v>
      </c>
    </row>
    <row r="414" spans="1:9" s="18" customFormat="1" x14ac:dyDescent="0.2">
      <c r="A414" s="60"/>
      <c r="B414" s="60"/>
      <c r="C414" s="61" t="s">
        <v>536</v>
      </c>
      <c r="D414" s="62">
        <f t="shared" ref="D414" si="75">SUM(D410:D413)</f>
        <v>62451000</v>
      </c>
      <c r="E414" s="62">
        <f t="shared" ref="E414:F414" si="76">SUM(E410:E413)</f>
        <v>0</v>
      </c>
      <c r="F414" s="62">
        <f t="shared" si="76"/>
        <v>62451000</v>
      </c>
      <c r="G414" s="62">
        <v>1205650</v>
      </c>
      <c r="H414" s="93">
        <f t="shared" si="68"/>
        <v>1.9305535539863253E-2</v>
      </c>
      <c r="I414" s="19"/>
    </row>
    <row r="415" spans="1:9" s="3" customFormat="1" x14ac:dyDescent="0.2">
      <c r="A415" s="43"/>
      <c r="B415" s="43"/>
      <c r="C415" s="13" t="s">
        <v>547</v>
      </c>
      <c r="D415" s="14">
        <f t="shared" ref="D415" si="77">SUM(D414,D409,D406,D402,D400)</f>
        <v>70270000</v>
      </c>
      <c r="E415" s="14">
        <f t="shared" ref="E415:F415" si="78">SUM(E414,E409,E406,E402,E400)</f>
        <v>0</v>
      </c>
      <c r="F415" s="14">
        <f t="shared" si="78"/>
        <v>70270000</v>
      </c>
      <c r="G415" s="14">
        <v>2901650</v>
      </c>
      <c r="H415" s="93">
        <f t="shared" si="68"/>
        <v>4.129287035719368E-2</v>
      </c>
      <c r="I415" s="6"/>
    </row>
    <row r="416" spans="1:9" s="3" customFormat="1" x14ac:dyDescent="0.2">
      <c r="A416" s="40"/>
      <c r="B416" s="40"/>
      <c r="D416" s="6"/>
      <c r="E416" s="6"/>
      <c r="F416" s="6"/>
      <c r="G416" s="6"/>
      <c r="H416" s="105"/>
      <c r="I416" s="6"/>
    </row>
    <row r="417" spans="1:244" s="3" customFormat="1" x14ac:dyDescent="0.2">
      <c r="A417" s="40"/>
      <c r="B417" s="40"/>
      <c r="D417" s="6"/>
      <c r="E417" s="6"/>
      <c r="F417" s="6"/>
      <c r="G417" s="6"/>
      <c r="H417" s="105"/>
      <c r="I417" s="6"/>
    </row>
    <row r="418" spans="1:244" s="3" customFormat="1" x14ac:dyDescent="0.2">
      <c r="A418" s="39" t="s">
        <v>601</v>
      </c>
      <c r="B418" s="39"/>
      <c r="C418" s="1"/>
      <c r="D418" s="5"/>
      <c r="E418" s="5"/>
      <c r="F418" s="5"/>
      <c r="G418" s="5"/>
      <c r="H418" s="102"/>
      <c r="I418" s="5"/>
    </row>
    <row r="419" spans="1:244" s="3" customFormat="1" x14ac:dyDescent="0.2">
      <c r="A419" s="39" t="s">
        <v>228</v>
      </c>
      <c r="B419" s="39"/>
      <c r="C419" s="1"/>
      <c r="D419" s="5"/>
      <c r="E419" s="5"/>
      <c r="F419" s="5"/>
      <c r="G419" s="5"/>
      <c r="H419" s="102"/>
      <c r="I419" s="5"/>
    </row>
    <row r="420" spans="1:244" s="3" customFormat="1" x14ac:dyDescent="0.2">
      <c r="A420" s="40" t="s">
        <v>50</v>
      </c>
      <c r="B420" s="40"/>
      <c r="D420" s="6"/>
      <c r="E420" s="6"/>
      <c r="F420" s="6"/>
      <c r="G420" s="6"/>
      <c r="H420" s="105"/>
      <c r="I420" s="6"/>
    </row>
    <row r="421" spans="1:244" x14ac:dyDescent="0.2">
      <c r="A421" s="42" t="s">
        <v>347</v>
      </c>
      <c r="B421" s="42" t="s">
        <v>347</v>
      </c>
      <c r="C421" s="8" t="s">
        <v>475</v>
      </c>
      <c r="D421" s="9">
        <v>0</v>
      </c>
      <c r="E421" s="9">
        <v>24943848</v>
      </c>
      <c r="F421" s="9">
        <f t="shared" ref="F421" si="79">SUM(D421:E421)</f>
        <v>24943848</v>
      </c>
      <c r="G421" s="9">
        <v>24943848</v>
      </c>
      <c r="H421" s="93">
        <f>G421/F421</f>
        <v>1</v>
      </c>
      <c r="I421" s="12" t="s">
        <v>314</v>
      </c>
    </row>
    <row r="422" spans="1:244" s="3" customFormat="1" x14ac:dyDescent="0.2">
      <c r="A422" s="43"/>
      <c r="B422" s="43"/>
      <c r="C422" s="13" t="s">
        <v>51</v>
      </c>
      <c r="D422" s="14">
        <f>SUM(D421:D421)</f>
        <v>0</v>
      </c>
      <c r="E422" s="14">
        <f>SUM(E421:E421)</f>
        <v>24943848</v>
      </c>
      <c r="F422" s="14">
        <f>SUM(F421:F421)</f>
        <v>24943848</v>
      </c>
      <c r="G422" s="14">
        <v>24943848</v>
      </c>
      <c r="H422" s="93">
        <f>G422/F422</f>
        <v>1</v>
      </c>
      <c r="I422" s="6"/>
    </row>
    <row r="423" spans="1:244" s="3" customFormat="1" x14ac:dyDescent="0.2">
      <c r="A423" s="40"/>
      <c r="B423" s="40"/>
      <c r="D423" s="6"/>
      <c r="E423" s="6"/>
      <c r="F423" s="6"/>
      <c r="G423" s="6"/>
      <c r="H423" s="105"/>
      <c r="I423" s="6"/>
    </row>
    <row r="424" spans="1:244" s="3" customFormat="1" x14ac:dyDescent="0.2">
      <c r="A424" s="40"/>
      <c r="B424" s="40"/>
      <c r="D424" s="6"/>
      <c r="E424" s="6"/>
      <c r="F424" s="6"/>
      <c r="G424" s="6"/>
      <c r="H424" s="105"/>
      <c r="I424" s="6"/>
    </row>
    <row r="425" spans="1:244" s="3" customFormat="1" x14ac:dyDescent="0.2">
      <c r="A425" s="39" t="s">
        <v>601</v>
      </c>
      <c r="B425" s="39"/>
      <c r="C425" s="1"/>
      <c r="D425" s="5"/>
      <c r="E425" s="5"/>
      <c r="F425" s="5"/>
      <c r="G425" s="5"/>
      <c r="H425" s="102"/>
      <c r="I425" s="5"/>
    </row>
    <row r="426" spans="1:244" ht="12.4" customHeight="1" x14ac:dyDescent="0.2">
      <c r="A426" s="39" t="s">
        <v>228</v>
      </c>
      <c r="B426" s="39"/>
      <c r="C426" s="39"/>
      <c r="D426" s="39"/>
      <c r="E426" s="39"/>
      <c r="F426" s="39"/>
      <c r="G426" s="39"/>
      <c r="H426" s="107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39"/>
      <c r="AK426" s="39"/>
      <c r="AL426" s="39"/>
      <c r="AM426" s="39"/>
      <c r="AN426" s="39"/>
      <c r="AO426" s="39"/>
      <c r="AP426" s="39"/>
      <c r="AQ426" s="39"/>
      <c r="AR426" s="39"/>
      <c r="AS426" s="39"/>
      <c r="AT426" s="39"/>
      <c r="AU426" s="39"/>
      <c r="AV426" s="39"/>
      <c r="AW426" s="39"/>
      <c r="AX426" s="39"/>
      <c r="AY426" s="39"/>
      <c r="AZ426" s="39"/>
      <c r="BA426" s="39"/>
      <c r="BB426" s="39"/>
      <c r="BC426" s="39"/>
      <c r="BD426" s="39"/>
      <c r="BE426" s="39"/>
      <c r="BF426" s="39"/>
      <c r="BG426" s="39"/>
      <c r="BH426" s="39"/>
      <c r="BI426" s="39"/>
      <c r="BJ426" s="39"/>
      <c r="BK426" s="39"/>
      <c r="BL426" s="39"/>
      <c r="BM426" s="39"/>
      <c r="BN426" s="39"/>
      <c r="BO426" s="39"/>
      <c r="BP426" s="39"/>
      <c r="BQ426" s="39"/>
      <c r="BR426" s="39"/>
      <c r="BS426" s="39"/>
      <c r="BT426" s="39"/>
      <c r="BU426" s="39"/>
      <c r="BV426" s="39"/>
      <c r="BW426" s="39"/>
      <c r="BX426" s="39"/>
      <c r="BY426" s="39"/>
      <c r="BZ426" s="39"/>
      <c r="CA426" s="39"/>
      <c r="CB426" s="39"/>
      <c r="CC426" s="39"/>
      <c r="CD426" s="39"/>
      <c r="CE426" s="39"/>
      <c r="CF426" s="39"/>
      <c r="CG426" s="39"/>
      <c r="CH426" s="39"/>
      <c r="CI426" s="39"/>
      <c r="CJ426" s="39"/>
      <c r="CK426" s="39"/>
      <c r="CL426" s="39"/>
      <c r="CM426" s="39"/>
      <c r="CN426" s="39"/>
      <c r="CO426" s="39"/>
      <c r="CP426" s="39"/>
      <c r="CQ426" s="39"/>
      <c r="CR426" s="39"/>
      <c r="CS426" s="39"/>
      <c r="CT426" s="39"/>
      <c r="CU426" s="39"/>
      <c r="CV426" s="39"/>
      <c r="CW426" s="39"/>
      <c r="CX426" s="39"/>
      <c r="CY426" s="39"/>
      <c r="CZ426" s="39"/>
      <c r="DA426" s="39"/>
      <c r="DB426" s="39"/>
      <c r="DC426" s="39"/>
      <c r="DD426" s="39"/>
      <c r="DE426" s="39"/>
      <c r="DF426" s="39"/>
      <c r="DG426" s="39"/>
      <c r="DH426" s="39"/>
      <c r="DI426" s="39"/>
      <c r="DJ426" s="39"/>
      <c r="DK426" s="39"/>
      <c r="DL426" s="39"/>
      <c r="DM426" s="39"/>
      <c r="DN426" s="39"/>
      <c r="DO426" s="39"/>
      <c r="DP426" s="39"/>
      <c r="DQ426" s="39"/>
      <c r="DR426" s="39"/>
      <c r="DS426" s="39"/>
      <c r="DT426" s="39"/>
      <c r="DU426" s="39"/>
      <c r="DV426" s="39"/>
      <c r="DW426" s="39"/>
      <c r="DX426" s="39"/>
      <c r="DY426" s="39"/>
      <c r="DZ426" s="39"/>
      <c r="EA426" s="39"/>
      <c r="EB426" s="39"/>
      <c r="EC426" s="39"/>
      <c r="ED426" s="39"/>
      <c r="EE426" s="39"/>
      <c r="EF426" s="39"/>
      <c r="EG426" s="39"/>
      <c r="EH426" s="39"/>
      <c r="EI426" s="39"/>
      <c r="EJ426" s="39"/>
      <c r="EK426" s="39"/>
      <c r="EL426" s="39"/>
      <c r="EM426" s="39"/>
      <c r="EN426" s="39"/>
      <c r="EO426" s="39"/>
      <c r="EP426" s="39"/>
      <c r="EQ426" s="39"/>
      <c r="ER426" s="39"/>
      <c r="ES426" s="39"/>
      <c r="ET426" s="39"/>
      <c r="EU426" s="39"/>
      <c r="EV426" s="39"/>
      <c r="EW426" s="39"/>
      <c r="EX426" s="39"/>
      <c r="EY426" s="39"/>
      <c r="EZ426" s="39"/>
      <c r="FA426" s="39"/>
      <c r="FB426" s="39"/>
      <c r="FC426" s="39"/>
      <c r="FD426" s="39"/>
      <c r="FE426" s="39"/>
      <c r="FF426" s="39"/>
      <c r="FG426" s="39"/>
      <c r="FH426" s="39"/>
      <c r="FI426" s="39"/>
      <c r="FJ426" s="39"/>
      <c r="FK426" s="39"/>
      <c r="FL426" s="39"/>
      <c r="FM426" s="39"/>
      <c r="FN426" s="39"/>
      <c r="FO426" s="39"/>
      <c r="FP426" s="39"/>
      <c r="FQ426" s="39"/>
      <c r="FR426" s="39"/>
      <c r="FS426" s="39"/>
      <c r="FT426" s="39"/>
      <c r="FU426" s="39"/>
      <c r="FV426" s="39"/>
      <c r="FW426" s="39"/>
      <c r="FX426" s="39"/>
      <c r="FY426" s="39"/>
      <c r="FZ426" s="39"/>
      <c r="GA426" s="39"/>
      <c r="GB426" s="39"/>
      <c r="GC426" s="39"/>
      <c r="GD426" s="39"/>
      <c r="GE426" s="39"/>
      <c r="GF426" s="39"/>
      <c r="GG426" s="39"/>
      <c r="GH426" s="39"/>
      <c r="GI426" s="39"/>
      <c r="GJ426" s="39"/>
      <c r="GK426" s="39"/>
      <c r="GL426" s="39"/>
      <c r="GM426" s="39"/>
      <c r="GN426" s="39"/>
      <c r="GO426" s="39"/>
      <c r="GP426" s="39"/>
      <c r="GQ426" s="39"/>
      <c r="GR426" s="39"/>
      <c r="GS426" s="39"/>
      <c r="GT426" s="39"/>
      <c r="GU426" s="39"/>
      <c r="GV426" s="39"/>
      <c r="GW426" s="39"/>
      <c r="GX426" s="39"/>
      <c r="GY426" s="39"/>
      <c r="GZ426" s="39"/>
      <c r="HA426" s="39"/>
      <c r="HB426" s="39"/>
      <c r="HC426" s="39"/>
      <c r="HD426" s="39"/>
      <c r="HE426" s="39"/>
      <c r="HF426" s="39"/>
      <c r="HG426" s="39"/>
      <c r="HH426" s="39"/>
      <c r="HI426" s="39"/>
      <c r="HJ426" s="39"/>
      <c r="HK426" s="39"/>
      <c r="HL426" s="39"/>
      <c r="HM426" s="39"/>
      <c r="HN426" s="39"/>
      <c r="HO426" s="39"/>
      <c r="HP426" s="39"/>
      <c r="HQ426" s="39"/>
      <c r="HR426" s="39"/>
      <c r="HS426" s="39"/>
      <c r="HT426" s="39"/>
      <c r="HU426" s="39"/>
      <c r="HV426" s="39"/>
      <c r="HW426" s="39"/>
      <c r="HX426" s="39"/>
      <c r="HY426" s="39"/>
      <c r="HZ426" s="39"/>
      <c r="IA426" s="39"/>
      <c r="IB426" s="39"/>
      <c r="IC426" s="39"/>
      <c r="ID426" s="39"/>
      <c r="IE426" s="39"/>
      <c r="IF426" s="39"/>
      <c r="IG426" s="39"/>
      <c r="IH426" s="39"/>
      <c r="II426" s="39"/>
      <c r="IJ426" s="39"/>
    </row>
    <row r="427" spans="1:244" s="3" customFormat="1" x14ac:dyDescent="0.2">
      <c r="A427" s="40" t="s">
        <v>52</v>
      </c>
      <c r="B427" s="40"/>
      <c r="D427" s="6"/>
      <c r="E427" s="6"/>
      <c r="F427" s="6"/>
      <c r="G427" s="6"/>
      <c r="H427" s="105"/>
      <c r="I427" s="6"/>
    </row>
    <row r="428" spans="1:244" x14ac:dyDescent="0.2">
      <c r="A428" s="42" t="s">
        <v>218</v>
      </c>
      <c r="B428" s="42" t="s">
        <v>218</v>
      </c>
      <c r="C428" s="8" t="s">
        <v>617</v>
      </c>
      <c r="D428" s="9">
        <v>0</v>
      </c>
      <c r="E428" s="9">
        <v>12955528</v>
      </c>
      <c r="F428" s="9">
        <f t="shared" ref="F428:F434" si="80">SUM(D428:E428)</f>
        <v>12955528</v>
      </c>
      <c r="G428" s="9">
        <v>0</v>
      </c>
      <c r="H428" s="93">
        <v>0</v>
      </c>
      <c r="I428" s="12" t="s">
        <v>314</v>
      </c>
    </row>
    <row r="429" spans="1:244" x14ac:dyDescent="0.2">
      <c r="A429" s="42" t="s">
        <v>318</v>
      </c>
      <c r="B429" s="42" t="s">
        <v>318</v>
      </c>
      <c r="C429" s="8" t="s">
        <v>506</v>
      </c>
      <c r="D429" s="9">
        <v>0</v>
      </c>
      <c r="E429" s="9">
        <v>3497992</v>
      </c>
      <c r="F429" s="9">
        <f t="shared" si="80"/>
        <v>3497992</v>
      </c>
      <c r="G429" s="9">
        <v>0</v>
      </c>
      <c r="H429" s="93">
        <v>0</v>
      </c>
      <c r="I429" s="12" t="s">
        <v>314</v>
      </c>
    </row>
    <row r="430" spans="1:244" x14ac:dyDescent="0.2">
      <c r="A430" s="42" t="s">
        <v>412</v>
      </c>
      <c r="B430" s="42" t="s">
        <v>412</v>
      </c>
      <c r="C430" s="8" t="s">
        <v>618</v>
      </c>
      <c r="D430" s="9">
        <v>0</v>
      </c>
      <c r="E430" s="9">
        <v>4722061</v>
      </c>
      <c r="F430" s="9">
        <f t="shared" si="80"/>
        <v>4722061</v>
      </c>
      <c r="G430" s="9">
        <v>0</v>
      </c>
      <c r="H430" s="93">
        <v>0</v>
      </c>
    </row>
    <row r="431" spans="1:244" x14ac:dyDescent="0.2">
      <c r="A431" s="42" t="s">
        <v>333</v>
      </c>
      <c r="B431" s="42" t="s">
        <v>333</v>
      </c>
      <c r="C431" s="8" t="s">
        <v>619</v>
      </c>
      <c r="D431" s="9">
        <v>0</v>
      </c>
      <c r="E431" s="9">
        <v>1180000</v>
      </c>
      <c r="F431" s="9">
        <f t="shared" si="80"/>
        <v>1180000</v>
      </c>
      <c r="G431" s="9">
        <v>0</v>
      </c>
      <c r="H431" s="93">
        <v>0</v>
      </c>
      <c r="I431" s="12" t="s">
        <v>314</v>
      </c>
    </row>
    <row r="432" spans="1:244" x14ac:dyDescent="0.2">
      <c r="A432" s="42" t="s">
        <v>319</v>
      </c>
      <c r="B432" s="42" t="s">
        <v>319</v>
      </c>
      <c r="C432" s="8" t="s">
        <v>434</v>
      </c>
      <c r="D432" s="9">
        <v>0</v>
      </c>
      <c r="E432" s="9">
        <v>1593557</v>
      </c>
      <c r="F432" s="9">
        <f t="shared" si="80"/>
        <v>1593557</v>
      </c>
      <c r="G432" s="9">
        <v>0</v>
      </c>
      <c r="H432" s="93">
        <v>0</v>
      </c>
    </row>
    <row r="433" spans="1:9" x14ac:dyDescent="0.2">
      <c r="A433" s="42" t="s">
        <v>438</v>
      </c>
      <c r="B433" s="42" t="s">
        <v>220</v>
      </c>
      <c r="C433" s="8" t="s">
        <v>15</v>
      </c>
      <c r="D433" s="9">
        <v>0</v>
      </c>
      <c r="E433" s="9">
        <v>909671</v>
      </c>
      <c r="F433" s="9">
        <f t="shared" si="80"/>
        <v>909671</v>
      </c>
      <c r="G433" s="9">
        <v>0</v>
      </c>
      <c r="H433" s="93">
        <v>0</v>
      </c>
      <c r="I433" s="12" t="s">
        <v>314</v>
      </c>
    </row>
    <row r="434" spans="1:9" x14ac:dyDescent="0.2">
      <c r="A434" s="42" t="s">
        <v>317</v>
      </c>
      <c r="B434" s="42" t="s">
        <v>317</v>
      </c>
      <c r="C434" s="8" t="s">
        <v>89</v>
      </c>
      <c r="D434" s="9">
        <v>0</v>
      </c>
      <c r="E434" s="9">
        <v>85039</v>
      </c>
      <c r="F434" s="9">
        <f t="shared" si="80"/>
        <v>85039</v>
      </c>
      <c r="G434" s="9">
        <v>0</v>
      </c>
      <c r="H434" s="93">
        <v>0</v>
      </c>
      <c r="I434" s="12" t="s">
        <v>314</v>
      </c>
    </row>
    <row r="435" spans="1:9" s="3" customFormat="1" x14ac:dyDescent="0.2">
      <c r="A435" s="43"/>
      <c r="B435" s="43"/>
      <c r="C435" s="13" t="s">
        <v>53</v>
      </c>
      <c r="D435" s="14">
        <f t="shared" ref="D435:F435" si="81">SUM(D428:D434)</f>
        <v>0</v>
      </c>
      <c r="E435" s="14">
        <f t="shared" si="81"/>
        <v>24943848</v>
      </c>
      <c r="F435" s="14">
        <f t="shared" si="81"/>
        <v>24943848</v>
      </c>
      <c r="G435" s="14">
        <v>0</v>
      </c>
      <c r="H435" s="104">
        <v>0</v>
      </c>
      <c r="I435" s="6"/>
    </row>
    <row r="436" spans="1:9" s="3" customFormat="1" x14ac:dyDescent="0.2">
      <c r="A436" s="40"/>
      <c r="B436" s="40"/>
      <c r="D436" s="6"/>
      <c r="E436" s="6"/>
      <c r="F436" s="6"/>
      <c r="G436" s="6"/>
      <c r="H436" s="105"/>
      <c r="I436" s="6"/>
    </row>
    <row r="437" spans="1:9" s="3" customFormat="1" x14ac:dyDescent="0.2">
      <c r="A437" s="40"/>
      <c r="B437" s="40"/>
      <c r="D437" s="6"/>
      <c r="E437" s="6"/>
      <c r="F437" s="6"/>
      <c r="G437" s="6"/>
      <c r="H437" s="105"/>
      <c r="I437" s="6"/>
    </row>
    <row r="438" spans="1:9" s="3" customFormat="1" x14ac:dyDescent="0.2">
      <c r="A438" s="39" t="s">
        <v>620</v>
      </c>
      <c r="B438" s="39"/>
      <c r="C438" s="1"/>
      <c r="D438" s="5"/>
      <c r="E438" s="5"/>
      <c r="F438" s="5"/>
      <c r="G438" s="5"/>
      <c r="H438" s="102"/>
      <c r="I438" s="5"/>
    </row>
    <row r="439" spans="1:9" s="3" customFormat="1" x14ac:dyDescent="0.2">
      <c r="A439" s="39" t="s">
        <v>228</v>
      </c>
      <c r="B439" s="39"/>
      <c r="C439" s="1"/>
      <c r="D439" s="5"/>
      <c r="E439" s="5"/>
      <c r="F439" s="5"/>
      <c r="G439" s="5"/>
      <c r="H439" s="102"/>
      <c r="I439" s="5"/>
    </row>
    <row r="440" spans="1:9" s="3" customFormat="1" x14ac:dyDescent="0.2">
      <c r="A440" s="40" t="s">
        <v>50</v>
      </c>
      <c r="B440" s="40"/>
      <c r="D440" s="6"/>
      <c r="E440" s="6"/>
      <c r="F440" s="6"/>
      <c r="G440" s="6"/>
      <c r="H440" s="105"/>
      <c r="I440" s="6"/>
    </row>
    <row r="441" spans="1:9" x14ac:dyDescent="0.2">
      <c r="A441" s="42" t="s">
        <v>347</v>
      </c>
      <c r="B441" s="42" t="s">
        <v>347</v>
      </c>
      <c r="C441" s="8" t="s">
        <v>475</v>
      </c>
      <c r="D441" s="9">
        <v>0</v>
      </c>
      <c r="E441" s="9">
        <v>4161785</v>
      </c>
      <c r="F441" s="9">
        <f t="shared" ref="F441" si="82">SUM(D441:E441)</f>
        <v>4161785</v>
      </c>
      <c r="G441" s="9">
        <v>0</v>
      </c>
      <c r="H441" s="93">
        <v>0</v>
      </c>
      <c r="I441" s="12" t="s">
        <v>314</v>
      </c>
    </row>
    <row r="442" spans="1:9" s="3" customFormat="1" x14ac:dyDescent="0.2">
      <c r="A442" s="43"/>
      <c r="B442" s="43"/>
      <c r="C442" s="13" t="s">
        <v>51</v>
      </c>
      <c r="D442" s="14">
        <f>SUM(D441:D441)</f>
        <v>0</v>
      </c>
      <c r="E442" s="14">
        <f>SUM(E441:E441)</f>
        <v>4161785</v>
      </c>
      <c r="F442" s="14">
        <f>SUM(F441:F441)</f>
        <v>4161785</v>
      </c>
      <c r="G442" s="14">
        <v>0</v>
      </c>
      <c r="H442" s="104">
        <v>0</v>
      </c>
      <c r="I442" s="6"/>
    </row>
    <row r="443" spans="1:9" s="3" customFormat="1" x14ac:dyDescent="0.2">
      <c r="A443" s="40"/>
      <c r="B443" s="40"/>
      <c r="D443" s="6"/>
      <c r="E443" s="6"/>
      <c r="F443" s="6"/>
      <c r="G443" s="6"/>
      <c r="H443" s="105"/>
      <c r="I443" s="6"/>
    </row>
    <row r="444" spans="1:9" s="3" customFormat="1" x14ac:dyDescent="0.2">
      <c r="A444" s="40"/>
      <c r="B444" s="40"/>
      <c r="D444" s="6"/>
      <c r="E444" s="6"/>
      <c r="F444" s="6"/>
      <c r="G444" s="6"/>
      <c r="H444" s="105"/>
      <c r="I444" s="6"/>
    </row>
    <row r="445" spans="1:9" s="3" customFormat="1" x14ac:dyDescent="0.2">
      <c r="A445" s="39" t="s">
        <v>620</v>
      </c>
      <c r="B445" s="39"/>
      <c r="C445" s="1"/>
      <c r="D445" s="5"/>
      <c r="E445" s="5"/>
      <c r="F445" s="5"/>
      <c r="G445" s="5"/>
      <c r="H445" s="102"/>
      <c r="I445" s="5"/>
    </row>
    <row r="446" spans="1:9" s="1" customFormat="1" x14ac:dyDescent="0.2">
      <c r="A446" s="39" t="s">
        <v>228</v>
      </c>
      <c r="B446" s="39"/>
      <c r="D446" s="5"/>
      <c r="E446" s="5"/>
      <c r="F446" s="5"/>
      <c r="G446" s="5"/>
      <c r="H446" s="102"/>
      <c r="I446" s="5"/>
    </row>
    <row r="447" spans="1:9" s="1" customFormat="1" ht="11.1" customHeight="1" x14ac:dyDescent="0.2">
      <c r="A447" s="40" t="s">
        <v>52</v>
      </c>
      <c r="B447" s="40"/>
      <c r="D447" s="5"/>
      <c r="E447" s="5"/>
      <c r="F447" s="5"/>
      <c r="G447" s="5"/>
      <c r="H447" s="102"/>
      <c r="I447" s="5"/>
    </row>
    <row r="448" spans="1:9" ht="11.1" customHeight="1" x14ac:dyDescent="0.2">
      <c r="A448" s="42" t="s">
        <v>604</v>
      </c>
      <c r="B448" s="42" t="s">
        <v>412</v>
      </c>
      <c r="C448" s="8" t="s">
        <v>21</v>
      </c>
      <c r="D448" s="9">
        <v>0</v>
      </c>
      <c r="E448" s="9">
        <v>6695829</v>
      </c>
      <c r="F448" s="9">
        <f>SUM(D448:E448)</f>
        <v>6695829</v>
      </c>
      <c r="G448" s="9">
        <v>6796125</v>
      </c>
      <c r="H448" s="93">
        <f>G448/F448</f>
        <v>1.0149788771487445</v>
      </c>
      <c r="I448" s="12" t="s">
        <v>314</v>
      </c>
    </row>
    <row r="449" spans="1:9" ht="11.1" customHeight="1" x14ac:dyDescent="0.2">
      <c r="A449" s="42" t="s">
        <v>319</v>
      </c>
      <c r="B449" s="42" t="s">
        <v>319</v>
      </c>
      <c r="C449" s="8" t="s">
        <v>434</v>
      </c>
      <c r="D449" s="9">
        <v>0</v>
      </c>
      <c r="E449" s="9">
        <v>1807634</v>
      </c>
      <c r="F449" s="9">
        <f>SUM(D449:E449)</f>
        <v>1807634</v>
      </c>
      <c r="G449" s="9">
        <v>1834954</v>
      </c>
      <c r="H449" s="93">
        <f t="shared" ref="H449:H452" si="83">G449/F449</f>
        <v>1.015113678985901</v>
      </c>
      <c r="I449" s="12" t="s">
        <v>314</v>
      </c>
    </row>
    <row r="450" spans="1:9" ht="11.1" customHeight="1" x14ac:dyDescent="0.2">
      <c r="A450" s="42" t="s">
        <v>438</v>
      </c>
      <c r="B450" s="42" t="s">
        <v>220</v>
      </c>
      <c r="C450" s="8" t="s">
        <v>281</v>
      </c>
      <c r="D450" s="9">
        <v>0</v>
      </c>
      <c r="E450" s="9"/>
      <c r="F450" s="9">
        <f t="shared" ref="F450:F451" si="84">SUM(D450:E450)</f>
        <v>0</v>
      </c>
      <c r="G450" s="9">
        <v>60000</v>
      </c>
      <c r="H450" s="93">
        <v>0</v>
      </c>
      <c r="I450" s="12" t="s">
        <v>314</v>
      </c>
    </row>
    <row r="451" spans="1:9" ht="11.1" customHeight="1" x14ac:dyDescent="0.2">
      <c r="A451" s="42" t="s">
        <v>585</v>
      </c>
      <c r="B451" s="42" t="s">
        <v>317</v>
      </c>
      <c r="C451" s="8" t="s">
        <v>89</v>
      </c>
      <c r="D451" s="9">
        <v>0</v>
      </c>
      <c r="E451" s="9"/>
      <c r="F451" s="9">
        <f t="shared" si="84"/>
        <v>0</v>
      </c>
      <c r="G451" s="9">
        <v>16200</v>
      </c>
      <c r="H451" s="93">
        <v>0</v>
      </c>
      <c r="I451" s="12" t="s">
        <v>314</v>
      </c>
    </row>
    <row r="452" spans="1:9" s="3" customFormat="1" ht="11.1" customHeight="1" x14ac:dyDescent="0.2">
      <c r="A452" s="43"/>
      <c r="B452" s="43"/>
      <c r="C452" s="13" t="s">
        <v>53</v>
      </c>
      <c r="D452" s="14">
        <f>SUM(D448:D451)</f>
        <v>0</v>
      </c>
      <c r="E452" s="14">
        <f t="shared" ref="E452:F452" si="85">SUM(E448:E451)</f>
        <v>8503463</v>
      </c>
      <c r="F452" s="14">
        <f t="shared" si="85"/>
        <v>8503463</v>
      </c>
      <c r="G452" s="14">
        <v>8707279</v>
      </c>
      <c r="H452" s="93">
        <f t="shared" si="83"/>
        <v>1.0239685878565004</v>
      </c>
      <c r="I452" s="6"/>
    </row>
    <row r="453" spans="1:9" s="3" customFormat="1" x14ac:dyDescent="0.2">
      <c r="A453" s="40"/>
      <c r="B453" s="40"/>
      <c r="D453" s="6"/>
      <c r="E453" s="6"/>
      <c r="F453" s="6"/>
      <c r="G453" s="6"/>
      <c r="H453" s="105"/>
      <c r="I453" s="6"/>
    </row>
    <row r="454" spans="1:9" s="3" customFormat="1" x14ac:dyDescent="0.2">
      <c r="A454" s="40"/>
      <c r="B454" s="40"/>
      <c r="D454" s="6"/>
      <c r="E454" s="6"/>
      <c r="F454" s="6"/>
      <c r="G454" s="6"/>
      <c r="H454" s="105"/>
      <c r="I454" s="6"/>
    </row>
    <row r="455" spans="1:9" s="1" customFormat="1" x14ac:dyDescent="0.2">
      <c r="A455" s="39" t="s">
        <v>287</v>
      </c>
      <c r="B455" s="39"/>
      <c r="D455" s="5"/>
      <c r="E455" s="5"/>
      <c r="F455" s="5"/>
      <c r="G455" s="5"/>
      <c r="H455" s="102"/>
      <c r="I455" s="5"/>
    </row>
    <row r="456" spans="1:9" s="1" customFormat="1" x14ac:dyDescent="0.2">
      <c r="A456" s="39" t="s">
        <v>228</v>
      </c>
      <c r="B456" s="39"/>
      <c r="D456" s="5"/>
      <c r="E456" s="5"/>
      <c r="F456" s="5"/>
      <c r="G456" s="5"/>
      <c r="H456" s="102"/>
      <c r="I456" s="5"/>
    </row>
    <row r="457" spans="1:9" s="1" customFormat="1" ht="11.1" customHeight="1" x14ac:dyDescent="0.2">
      <c r="A457" s="40" t="s">
        <v>52</v>
      </c>
      <c r="B457" s="40"/>
      <c r="D457" s="5"/>
      <c r="E457" s="5"/>
      <c r="F457" s="5"/>
      <c r="G457" s="5"/>
      <c r="H457" s="102"/>
      <c r="I457" s="5"/>
    </row>
    <row r="458" spans="1:9" ht="11.1" customHeight="1" x14ac:dyDescent="0.2">
      <c r="A458" s="42" t="s">
        <v>326</v>
      </c>
      <c r="B458" s="42" t="s">
        <v>326</v>
      </c>
      <c r="C458" s="8" t="s">
        <v>350</v>
      </c>
      <c r="D458" s="9">
        <v>100000</v>
      </c>
      <c r="E458" s="9"/>
      <c r="F458" s="9">
        <f>SUM(D458:E458)</f>
        <v>100000</v>
      </c>
      <c r="G458" s="9">
        <v>0</v>
      </c>
      <c r="H458" s="93">
        <v>0</v>
      </c>
      <c r="I458" s="12" t="s">
        <v>314</v>
      </c>
    </row>
    <row r="459" spans="1:9" ht="11.1" customHeight="1" x14ac:dyDescent="0.2">
      <c r="A459" s="42" t="s">
        <v>317</v>
      </c>
      <c r="B459" s="42" t="s">
        <v>317</v>
      </c>
      <c r="C459" s="8" t="s">
        <v>89</v>
      </c>
      <c r="D459" s="9">
        <v>27000</v>
      </c>
      <c r="E459" s="9"/>
      <c r="F459" s="9">
        <f>SUM(D459:E459)</f>
        <v>27000</v>
      </c>
      <c r="G459" s="9">
        <v>0</v>
      </c>
      <c r="H459" s="93">
        <v>0</v>
      </c>
      <c r="I459" s="12" t="s">
        <v>314</v>
      </c>
    </row>
    <row r="460" spans="1:9" s="3" customFormat="1" ht="11.1" customHeight="1" x14ac:dyDescent="0.2">
      <c r="A460" s="43"/>
      <c r="B460" s="43"/>
      <c r="C460" s="13" t="s">
        <v>53</v>
      </c>
      <c r="D460" s="14">
        <f t="shared" ref="D460" si="86">SUM(D458:D459)</f>
        <v>127000</v>
      </c>
      <c r="E460" s="14">
        <f t="shared" ref="E460:F460" si="87">SUM(E458:E459)</f>
        <v>0</v>
      </c>
      <c r="F460" s="14">
        <f t="shared" si="87"/>
        <v>127000</v>
      </c>
      <c r="G460" s="14">
        <v>0</v>
      </c>
      <c r="H460" s="104">
        <v>0</v>
      </c>
      <c r="I460" s="6"/>
    </row>
    <row r="461" spans="1:9" s="3" customFormat="1" ht="12.75" customHeight="1" x14ac:dyDescent="0.2">
      <c r="A461" s="40"/>
      <c r="B461" s="40"/>
      <c r="D461" s="6"/>
      <c r="E461" s="6"/>
      <c r="F461" s="6"/>
      <c r="G461" s="6"/>
      <c r="H461" s="105"/>
      <c r="I461" s="6"/>
    </row>
    <row r="462" spans="1:9" s="3" customFormat="1" ht="12.75" customHeight="1" x14ac:dyDescent="0.2">
      <c r="A462" s="40"/>
      <c r="B462" s="40"/>
      <c r="D462" s="6"/>
      <c r="E462" s="6"/>
      <c r="F462" s="6"/>
      <c r="G462" s="6"/>
      <c r="H462" s="105"/>
      <c r="I462" s="6"/>
    </row>
    <row r="463" spans="1:9" s="1" customFormat="1" x14ac:dyDescent="0.2">
      <c r="A463" s="39" t="s">
        <v>233</v>
      </c>
      <c r="B463" s="39"/>
      <c r="D463" s="5"/>
      <c r="E463" s="5"/>
      <c r="F463" s="5"/>
      <c r="G463" s="5"/>
      <c r="H463" s="102"/>
      <c r="I463" s="5"/>
    </row>
    <row r="464" spans="1:9" s="1" customFormat="1" x14ac:dyDescent="0.2">
      <c r="A464" s="39" t="s">
        <v>228</v>
      </c>
      <c r="B464" s="39"/>
      <c r="D464" s="5"/>
      <c r="E464" s="5"/>
      <c r="F464" s="5"/>
      <c r="G464" s="5"/>
      <c r="H464" s="102"/>
      <c r="I464" s="5"/>
    </row>
    <row r="465" spans="1:244" s="1" customFormat="1" ht="11.1" customHeight="1" x14ac:dyDescent="0.2">
      <c r="A465" s="40" t="s">
        <v>52</v>
      </c>
      <c r="B465" s="40"/>
      <c r="D465" s="5"/>
      <c r="E465" s="5"/>
      <c r="F465" s="5"/>
      <c r="G465" s="5"/>
      <c r="H465" s="102"/>
      <c r="I465" s="5"/>
    </row>
    <row r="466" spans="1:244" ht="11.1" customHeight="1" x14ac:dyDescent="0.2">
      <c r="A466" s="42" t="s">
        <v>584</v>
      </c>
      <c r="B466" s="42" t="s">
        <v>326</v>
      </c>
      <c r="C466" s="8" t="s">
        <v>648</v>
      </c>
      <c r="D466" s="9">
        <v>0</v>
      </c>
      <c r="E466" s="9"/>
      <c r="F466" s="9">
        <f>SUM(D466:E466)</f>
        <v>0</v>
      </c>
      <c r="G466" s="9">
        <v>59500</v>
      </c>
      <c r="H466" s="93">
        <v>0</v>
      </c>
      <c r="I466" s="12" t="s">
        <v>314</v>
      </c>
    </row>
    <row r="467" spans="1:244" ht="11.1" customHeight="1" x14ac:dyDescent="0.2">
      <c r="A467" s="42" t="s">
        <v>219</v>
      </c>
      <c r="B467" s="42" t="s">
        <v>219</v>
      </c>
      <c r="C467" s="8" t="s">
        <v>59</v>
      </c>
      <c r="D467" s="9">
        <v>3400000</v>
      </c>
      <c r="E467" s="9"/>
      <c r="F467" s="9">
        <f>SUM(D467:E467)</f>
        <v>3400000</v>
      </c>
      <c r="G467" s="9">
        <v>3450819</v>
      </c>
      <c r="H467" s="93">
        <f t="shared" ref="H467:H470" si="88">G467/F467</f>
        <v>1.0149467647058823</v>
      </c>
      <c r="I467" s="12" t="s">
        <v>314</v>
      </c>
    </row>
    <row r="468" spans="1:244" ht="11.1" customHeight="1" x14ac:dyDescent="0.2">
      <c r="A468" s="42" t="s">
        <v>222</v>
      </c>
      <c r="B468" s="42" t="s">
        <v>222</v>
      </c>
      <c r="C468" s="8" t="s">
        <v>191</v>
      </c>
      <c r="D468" s="9">
        <v>1200000</v>
      </c>
      <c r="E468" s="9"/>
      <c r="F468" s="9">
        <f t="shared" ref="F468:F469" si="89">SUM(D468:E468)</f>
        <v>1200000</v>
      </c>
      <c r="G468" s="9">
        <v>1381421</v>
      </c>
      <c r="H468" s="93">
        <f t="shared" si="88"/>
        <v>1.1511841666666667</v>
      </c>
      <c r="I468" s="12" t="s">
        <v>314</v>
      </c>
    </row>
    <row r="469" spans="1:244" ht="11.1" customHeight="1" x14ac:dyDescent="0.2">
      <c r="A469" s="42" t="s">
        <v>317</v>
      </c>
      <c r="B469" s="42" t="s">
        <v>317</v>
      </c>
      <c r="C469" s="8" t="s">
        <v>55</v>
      </c>
      <c r="D469" s="9">
        <v>1242000</v>
      </c>
      <c r="E469" s="9"/>
      <c r="F469" s="9">
        <f t="shared" si="89"/>
        <v>1242000</v>
      </c>
      <c r="G469" s="9">
        <v>1339723</v>
      </c>
      <c r="H469" s="93">
        <f t="shared" si="88"/>
        <v>1.0786819645732688</v>
      </c>
      <c r="I469" s="12" t="s">
        <v>314</v>
      </c>
    </row>
    <row r="470" spans="1:244" s="3" customFormat="1" ht="11.1" customHeight="1" x14ac:dyDescent="0.2">
      <c r="A470" s="43"/>
      <c r="B470" s="43"/>
      <c r="C470" s="13" t="s">
        <v>53</v>
      </c>
      <c r="D470" s="14">
        <f>SUM(D466:D469)</f>
        <v>5842000</v>
      </c>
      <c r="E470" s="14">
        <f t="shared" ref="E470:F470" si="90">SUM(E466:E469)</f>
        <v>0</v>
      </c>
      <c r="F470" s="14">
        <f t="shared" si="90"/>
        <v>5842000</v>
      </c>
      <c r="G470" s="14">
        <v>6231463</v>
      </c>
      <c r="H470" s="93">
        <f t="shared" si="88"/>
        <v>1.0666660390277303</v>
      </c>
      <c r="I470" s="6"/>
    </row>
    <row r="471" spans="1:244" s="3" customFormat="1" ht="11.1" customHeight="1" x14ac:dyDescent="0.2">
      <c r="A471" s="40"/>
      <c r="B471" s="40"/>
      <c r="D471" s="6"/>
      <c r="E471" s="6"/>
      <c r="F471" s="6"/>
      <c r="G471" s="6"/>
      <c r="H471" s="105"/>
      <c r="I471" s="6"/>
    </row>
    <row r="472" spans="1:244" s="3" customFormat="1" ht="11.1" customHeight="1" x14ac:dyDescent="0.2">
      <c r="A472" s="40"/>
      <c r="B472" s="40"/>
      <c r="D472" s="6"/>
      <c r="E472" s="6"/>
      <c r="F472" s="6"/>
      <c r="G472" s="6"/>
      <c r="H472" s="105"/>
      <c r="I472" s="6"/>
    </row>
    <row r="473" spans="1:244" s="3" customFormat="1" ht="12.4" customHeight="1" x14ac:dyDescent="0.2">
      <c r="A473" s="39" t="s">
        <v>294</v>
      </c>
      <c r="B473" s="39"/>
      <c r="C473" s="39"/>
      <c r="D473" s="39"/>
      <c r="E473" s="39"/>
      <c r="F473" s="39"/>
      <c r="G473" s="39"/>
      <c r="H473" s="107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F473" s="39"/>
      <c r="AG473" s="39"/>
      <c r="AH473" s="39"/>
      <c r="AI473" s="39"/>
      <c r="AJ473" s="39"/>
      <c r="AK473" s="39"/>
      <c r="AL473" s="39"/>
      <c r="AM473" s="39"/>
      <c r="AN473" s="39"/>
      <c r="AO473" s="39"/>
      <c r="AP473" s="39"/>
      <c r="AQ473" s="39"/>
      <c r="AR473" s="39"/>
      <c r="AS473" s="39"/>
      <c r="AT473" s="39"/>
      <c r="AU473" s="39"/>
      <c r="AV473" s="39"/>
      <c r="AW473" s="39"/>
      <c r="AX473" s="39"/>
      <c r="AY473" s="39"/>
      <c r="AZ473" s="39"/>
      <c r="BA473" s="39"/>
      <c r="BB473" s="39"/>
      <c r="BC473" s="39"/>
      <c r="BD473" s="39"/>
      <c r="BE473" s="39"/>
      <c r="BF473" s="39"/>
      <c r="BG473" s="39"/>
      <c r="BH473" s="39"/>
      <c r="BI473" s="39"/>
      <c r="BJ473" s="39"/>
      <c r="BK473" s="39"/>
      <c r="BL473" s="39"/>
      <c r="BM473" s="39"/>
      <c r="BN473" s="39"/>
      <c r="BO473" s="39"/>
      <c r="BP473" s="39"/>
      <c r="BQ473" s="39"/>
      <c r="BR473" s="39"/>
      <c r="BS473" s="39"/>
      <c r="BT473" s="39"/>
      <c r="BU473" s="39"/>
      <c r="BV473" s="39"/>
      <c r="BW473" s="39"/>
      <c r="BX473" s="39"/>
      <c r="BY473" s="39"/>
      <c r="BZ473" s="39"/>
      <c r="CA473" s="39"/>
      <c r="CB473" s="39"/>
      <c r="CC473" s="39"/>
      <c r="CD473" s="39"/>
      <c r="CE473" s="39"/>
      <c r="CF473" s="39"/>
      <c r="CG473" s="39"/>
      <c r="CH473" s="39"/>
      <c r="CI473" s="39"/>
      <c r="CJ473" s="39"/>
      <c r="CK473" s="39"/>
      <c r="CL473" s="39"/>
      <c r="CM473" s="39"/>
      <c r="CN473" s="39"/>
      <c r="CO473" s="39"/>
      <c r="CP473" s="39"/>
      <c r="CQ473" s="39"/>
      <c r="CR473" s="39"/>
      <c r="CS473" s="39"/>
      <c r="CT473" s="39"/>
      <c r="CU473" s="39"/>
      <c r="CV473" s="39"/>
      <c r="CW473" s="39"/>
      <c r="CX473" s="39"/>
      <c r="CY473" s="39"/>
      <c r="CZ473" s="39"/>
      <c r="DA473" s="39"/>
      <c r="DB473" s="39"/>
      <c r="DC473" s="39"/>
      <c r="DD473" s="39"/>
      <c r="DE473" s="39"/>
      <c r="DF473" s="39"/>
      <c r="DG473" s="39"/>
      <c r="DH473" s="39"/>
      <c r="DI473" s="39"/>
      <c r="DJ473" s="39"/>
      <c r="DK473" s="39"/>
      <c r="DL473" s="39"/>
      <c r="DM473" s="39"/>
      <c r="DN473" s="39"/>
      <c r="DO473" s="39"/>
      <c r="DP473" s="39"/>
      <c r="DQ473" s="39"/>
      <c r="DR473" s="39"/>
      <c r="DS473" s="39"/>
      <c r="DT473" s="39"/>
      <c r="DU473" s="39"/>
      <c r="DV473" s="39"/>
      <c r="DW473" s="39"/>
      <c r="DX473" s="39"/>
      <c r="DY473" s="39"/>
      <c r="DZ473" s="39"/>
      <c r="EA473" s="39"/>
      <c r="EB473" s="39"/>
      <c r="EC473" s="39"/>
      <c r="ED473" s="39"/>
      <c r="EE473" s="39"/>
      <c r="EF473" s="39"/>
      <c r="EG473" s="39"/>
      <c r="EH473" s="39"/>
      <c r="EI473" s="39"/>
      <c r="EJ473" s="39"/>
      <c r="EK473" s="39"/>
      <c r="EL473" s="39"/>
      <c r="EM473" s="39"/>
      <c r="EN473" s="39"/>
      <c r="EO473" s="39"/>
      <c r="EP473" s="39"/>
      <c r="EQ473" s="39"/>
      <c r="ER473" s="39"/>
      <c r="ES473" s="39"/>
      <c r="ET473" s="39"/>
      <c r="EU473" s="39"/>
      <c r="EV473" s="39"/>
      <c r="EW473" s="39"/>
      <c r="EX473" s="39"/>
      <c r="EY473" s="39"/>
      <c r="EZ473" s="39"/>
      <c r="FA473" s="39"/>
      <c r="FB473" s="39"/>
      <c r="FC473" s="39"/>
      <c r="FD473" s="39"/>
      <c r="FE473" s="39"/>
      <c r="FF473" s="39"/>
      <c r="FG473" s="39"/>
      <c r="FH473" s="39"/>
      <c r="FI473" s="39"/>
      <c r="FJ473" s="39"/>
      <c r="FK473" s="39"/>
      <c r="FL473" s="39"/>
      <c r="FM473" s="39"/>
      <c r="FN473" s="39"/>
      <c r="FO473" s="39"/>
      <c r="FP473" s="39"/>
      <c r="FQ473" s="39"/>
      <c r="FR473" s="39"/>
      <c r="FS473" s="39"/>
      <c r="FT473" s="39"/>
      <c r="FU473" s="39"/>
      <c r="FV473" s="39"/>
      <c r="FW473" s="39"/>
      <c r="FX473" s="39"/>
      <c r="FY473" s="39"/>
      <c r="FZ473" s="39"/>
      <c r="GA473" s="39"/>
      <c r="GB473" s="39"/>
      <c r="GC473" s="39"/>
      <c r="GD473" s="39"/>
      <c r="GE473" s="39"/>
      <c r="GF473" s="39"/>
      <c r="GG473" s="39"/>
      <c r="GH473" s="39"/>
      <c r="GI473" s="39"/>
      <c r="GJ473" s="39"/>
      <c r="GK473" s="39"/>
      <c r="GL473" s="39"/>
      <c r="GM473" s="39"/>
      <c r="GN473" s="39"/>
      <c r="GO473" s="39"/>
      <c r="GP473" s="39"/>
      <c r="GQ473" s="39"/>
      <c r="GR473" s="39"/>
      <c r="GS473" s="39"/>
      <c r="GT473" s="39"/>
      <c r="GU473" s="39"/>
      <c r="GV473" s="39"/>
      <c r="GW473" s="39"/>
      <c r="GX473" s="39"/>
      <c r="GY473" s="39"/>
      <c r="GZ473" s="39"/>
      <c r="HA473" s="39"/>
      <c r="HB473" s="39"/>
      <c r="HC473" s="39"/>
      <c r="HD473" s="39"/>
      <c r="HE473" s="39"/>
      <c r="HF473" s="39"/>
      <c r="HG473" s="39"/>
      <c r="HH473" s="39"/>
      <c r="HI473" s="39"/>
      <c r="HJ473" s="39"/>
      <c r="HK473" s="39"/>
      <c r="HL473" s="39"/>
      <c r="HM473" s="39"/>
      <c r="HN473" s="39"/>
      <c r="HO473" s="39"/>
      <c r="HP473" s="39"/>
      <c r="HQ473" s="39"/>
      <c r="HR473" s="39"/>
      <c r="HS473" s="39"/>
      <c r="HT473" s="39"/>
      <c r="HU473" s="39"/>
      <c r="HV473" s="39"/>
      <c r="HW473" s="39"/>
      <c r="HX473" s="39"/>
      <c r="HY473" s="39"/>
      <c r="HZ473" s="39"/>
      <c r="IA473" s="39"/>
      <c r="IB473" s="39"/>
      <c r="IC473" s="39"/>
      <c r="ID473" s="39"/>
      <c r="IE473" s="39"/>
      <c r="IF473" s="39"/>
      <c r="IG473" s="39"/>
      <c r="IH473" s="39"/>
      <c r="II473" s="39"/>
      <c r="IJ473" s="39"/>
    </row>
    <row r="474" spans="1:244" ht="12.4" customHeight="1" x14ac:dyDescent="0.2">
      <c r="A474" s="39" t="s">
        <v>228</v>
      </c>
      <c r="B474" s="39"/>
      <c r="C474" s="39"/>
      <c r="D474" s="39"/>
      <c r="E474" s="39"/>
      <c r="F474" s="39"/>
      <c r="G474" s="39"/>
      <c r="H474" s="107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F474" s="39"/>
      <c r="AG474" s="39"/>
      <c r="AH474" s="39"/>
      <c r="AI474" s="39"/>
      <c r="AJ474" s="39"/>
      <c r="AK474" s="39"/>
      <c r="AL474" s="39"/>
      <c r="AM474" s="39"/>
      <c r="AN474" s="39"/>
      <c r="AO474" s="39"/>
      <c r="AP474" s="39"/>
      <c r="AQ474" s="39"/>
      <c r="AR474" s="39"/>
      <c r="AS474" s="39"/>
      <c r="AT474" s="39"/>
      <c r="AU474" s="39"/>
      <c r="AV474" s="39"/>
      <c r="AW474" s="39"/>
      <c r="AX474" s="39"/>
      <c r="AY474" s="39"/>
      <c r="AZ474" s="39"/>
      <c r="BA474" s="39"/>
      <c r="BB474" s="39"/>
      <c r="BC474" s="39"/>
      <c r="BD474" s="39"/>
      <c r="BE474" s="39"/>
      <c r="BF474" s="39"/>
      <c r="BG474" s="39"/>
      <c r="BH474" s="39"/>
      <c r="BI474" s="39"/>
      <c r="BJ474" s="39"/>
      <c r="BK474" s="39"/>
      <c r="BL474" s="39"/>
      <c r="BM474" s="39"/>
      <c r="BN474" s="39"/>
      <c r="BO474" s="39"/>
      <c r="BP474" s="39"/>
      <c r="BQ474" s="39"/>
      <c r="BR474" s="39"/>
      <c r="BS474" s="39"/>
      <c r="BT474" s="39"/>
      <c r="BU474" s="39"/>
      <c r="BV474" s="39"/>
      <c r="BW474" s="39"/>
      <c r="BX474" s="39"/>
      <c r="BY474" s="39"/>
      <c r="BZ474" s="39"/>
      <c r="CA474" s="39"/>
      <c r="CB474" s="39"/>
      <c r="CC474" s="39"/>
      <c r="CD474" s="39"/>
      <c r="CE474" s="39"/>
      <c r="CF474" s="39"/>
      <c r="CG474" s="39"/>
      <c r="CH474" s="39"/>
      <c r="CI474" s="39"/>
      <c r="CJ474" s="39"/>
      <c r="CK474" s="39"/>
      <c r="CL474" s="39"/>
      <c r="CM474" s="39"/>
      <c r="CN474" s="39"/>
      <c r="CO474" s="39"/>
      <c r="CP474" s="39"/>
      <c r="CQ474" s="39"/>
      <c r="CR474" s="39"/>
      <c r="CS474" s="39"/>
      <c r="CT474" s="39"/>
      <c r="CU474" s="39"/>
      <c r="CV474" s="39"/>
      <c r="CW474" s="39"/>
      <c r="CX474" s="39"/>
      <c r="CY474" s="39"/>
      <c r="CZ474" s="39"/>
      <c r="DA474" s="39"/>
      <c r="DB474" s="39"/>
      <c r="DC474" s="39"/>
      <c r="DD474" s="39"/>
      <c r="DE474" s="39"/>
      <c r="DF474" s="39"/>
      <c r="DG474" s="39"/>
      <c r="DH474" s="39"/>
      <c r="DI474" s="39"/>
      <c r="DJ474" s="39"/>
      <c r="DK474" s="39"/>
      <c r="DL474" s="39"/>
      <c r="DM474" s="39"/>
      <c r="DN474" s="39"/>
      <c r="DO474" s="39"/>
      <c r="DP474" s="39"/>
      <c r="DQ474" s="39"/>
      <c r="DR474" s="39"/>
      <c r="DS474" s="39"/>
      <c r="DT474" s="39"/>
      <c r="DU474" s="39"/>
      <c r="DV474" s="39"/>
      <c r="DW474" s="39"/>
      <c r="DX474" s="39"/>
      <c r="DY474" s="39"/>
      <c r="DZ474" s="39"/>
      <c r="EA474" s="39"/>
      <c r="EB474" s="39"/>
      <c r="EC474" s="39"/>
      <c r="ED474" s="39"/>
      <c r="EE474" s="39"/>
      <c r="EF474" s="39"/>
      <c r="EG474" s="39"/>
      <c r="EH474" s="39"/>
      <c r="EI474" s="39"/>
      <c r="EJ474" s="39"/>
      <c r="EK474" s="39"/>
      <c r="EL474" s="39"/>
      <c r="EM474" s="39"/>
      <c r="EN474" s="39"/>
      <c r="EO474" s="39"/>
      <c r="EP474" s="39"/>
      <c r="EQ474" s="39"/>
      <c r="ER474" s="39"/>
      <c r="ES474" s="39"/>
      <c r="ET474" s="39"/>
      <c r="EU474" s="39"/>
      <c r="EV474" s="39"/>
      <c r="EW474" s="39"/>
      <c r="EX474" s="39"/>
      <c r="EY474" s="39"/>
      <c r="EZ474" s="39"/>
      <c r="FA474" s="39"/>
      <c r="FB474" s="39"/>
      <c r="FC474" s="39"/>
      <c r="FD474" s="39"/>
      <c r="FE474" s="39"/>
      <c r="FF474" s="39"/>
      <c r="FG474" s="39"/>
      <c r="FH474" s="39"/>
      <c r="FI474" s="39"/>
      <c r="FJ474" s="39"/>
      <c r="FK474" s="39"/>
      <c r="FL474" s="39"/>
      <c r="FM474" s="39"/>
      <c r="FN474" s="39"/>
      <c r="FO474" s="39"/>
      <c r="FP474" s="39"/>
      <c r="FQ474" s="39"/>
      <c r="FR474" s="39"/>
      <c r="FS474" s="39"/>
      <c r="FT474" s="39"/>
      <c r="FU474" s="39"/>
      <c r="FV474" s="39"/>
      <c r="FW474" s="39"/>
      <c r="FX474" s="39"/>
      <c r="FY474" s="39"/>
      <c r="FZ474" s="39"/>
      <c r="GA474" s="39"/>
      <c r="GB474" s="39"/>
      <c r="GC474" s="39"/>
      <c r="GD474" s="39"/>
      <c r="GE474" s="39"/>
      <c r="GF474" s="39"/>
      <c r="GG474" s="39"/>
      <c r="GH474" s="39"/>
      <c r="GI474" s="39"/>
      <c r="GJ474" s="39"/>
      <c r="GK474" s="39"/>
      <c r="GL474" s="39"/>
      <c r="GM474" s="39"/>
      <c r="GN474" s="39"/>
      <c r="GO474" s="39"/>
      <c r="GP474" s="39"/>
      <c r="GQ474" s="39"/>
      <c r="GR474" s="39"/>
      <c r="GS474" s="39"/>
      <c r="GT474" s="39"/>
      <c r="GU474" s="39"/>
      <c r="GV474" s="39"/>
      <c r="GW474" s="39"/>
      <c r="GX474" s="39"/>
      <c r="GY474" s="39"/>
      <c r="GZ474" s="39"/>
      <c r="HA474" s="39"/>
      <c r="HB474" s="39"/>
      <c r="HC474" s="39"/>
      <c r="HD474" s="39"/>
      <c r="HE474" s="39"/>
      <c r="HF474" s="39"/>
      <c r="HG474" s="39"/>
      <c r="HH474" s="39"/>
      <c r="HI474" s="39"/>
      <c r="HJ474" s="39"/>
      <c r="HK474" s="39"/>
      <c r="HL474" s="39"/>
      <c r="HM474" s="39"/>
      <c r="HN474" s="39"/>
      <c r="HO474" s="39"/>
      <c r="HP474" s="39"/>
      <c r="HQ474" s="39"/>
      <c r="HR474" s="39"/>
      <c r="HS474" s="39"/>
      <c r="HT474" s="39"/>
      <c r="HU474" s="39"/>
      <c r="HV474" s="39"/>
      <c r="HW474" s="39"/>
      <c r="HX474" s="39"/>
      <c r="HY474" s="39"/>
      <c r="HZ474" s="39"/>
      <c r="IA474" s="39"/>
      <c r="IB474" s="39"/>
      <c r="IC474" s="39"/>
      <c r="ID474" s="39"/>
      <c r="IE474" s="39"/>
      <c r="IF474" s="39"/>
      <c r="IG474" s="39"/>
      <c r="IH474" s="39"/>
      <c r="II474" s="39"/>
      <c r="IJ474" s="39"/>
    </row>
    <row r="475" spans="1:244" s="3" customFormat="1" ht="11.1" customHeight="1" x14ac:dyDescent="0.2">
      <c r="A475" s="40" t="s">
        <v>50</v>
      </c>
      <c r="B475" s="40"/>
      <c r="D475" s="6"/>
      <c r="E475" s="6"/>
      <c r="F475" s="6"/>
      <c r="G475" s="6"/>
      <c r="H475" s="105"/>
      <c r="I475" s="6"/>
    </row>
    <row r="476" spans="1:244" ht="11.1" customHeight="1" x14ac:dyDescent="0.2">
      <c r="A476" s="42" t="s">
        <v>372</v>
      </c>
      <c r="B476" s="42" t="s">
        <v>221</v>
      </c>
      <c r="C476" s="8" t="s">
        <v>69</v>
      </c>
      <c r="D476" s="9">
        <v>31000000</v>
      </c>
      <c r="E476" s="9">
        <v>4617000</v>
      </c>
      <c r="F476" s="9">
        <f>SUM(D476:E476)</f>
        <v>35617000</v>
      </c>
      <c r="G476" s="9">
        <v>32373628</v>
      </c>
      <c r="H476" s="93">
        <f>G476/F476</f>
        <v>0.9089375298312603</v>
      </c>
      <c r="I476" s="12" t="s">
        <v>314</v>
      </c>
    </row>
    <row r="477" spans="1:244" ht="11.1" customHeight="1" x14ac:dyDescent="0.2">
      <c r="A477" s="42" t="s">
        <v>373</v>
      </c>
      <c r="B477" s="42"/>
      <c r="C477" s="8" t="s">
        <v>144</v>
      </c>
      <c r="D477" s="9">
        <v>6400000</v>
      </c>
      <c r="E477" s="9">
        <v>758000</v>
      </c>
      <c r="F477" s="9">
        <f t="shared" ref="F477:F483" si="91">SUM(D477:E477)</f>
        <v>7158000</v>
      </c>
      <c r="G477" s="9">
        <v>6500396</v>
      </c>
      <c r="H477" s="93">
        <f t="shared" ref="H477:H484" si="92">G477/F477</f>
        <v>0.9081302039675887</v>
      </c>
      <c r="I477" s="12" t="s">
        <v>314</v>
      </c>
    </row>
    <row r="478" spans="1:244" ht="11.1" customHeight="1" x14ac:dyDescent="0.2">
      <c r="A478" s="42" t="s">
        <v>374</v>
      </c>
      <c r="B478" s="42"/>
      <c r="C478" s="8" t="s">
        <v>70</v>
      </c>
      <c r="D478" s="9">
        <v>27000000</v>
      </c>
      <c r="E478" s="9">
        <v>5826000</v>
      </c>
      <c r="F478" s="9">
        <f t="shared" si="91"/>
        <v>32826000</v>
      </c>
      <c r="G478" s="9">
        <v>31545410</v>
      </c>
      <c r="H478" s="93">
        <f t="shared" si="92"/>
        <v>0.96098854566502168</v>
      </c>
      <c r="I478" s="12" t="s">
        <v>314</v>
      </c>
    </row>
    <row r="479" spans="1:244" ht="11.1" customHeight="1" x14ac:dyDescent="0.2">
      <c r="A479" s="42" t="s">
        <v>375</v>
      </c>
      <c r="B479" s="42" t="s">
        <v>334</v>
      </c>
      <c r="C479" s="8" t="s">
        <v>72</v>
      </c>
      <c r="D479" s="9">
        <v>32000000</v>
      </c>
      <c r="E479" s="9">
        <v>17426000</v>
      </c>
      <c r="F479" s="9">
        <f t="shared" si="91"/>
        <v>49426000</v>
      </c>
      <c r="G479" s="9">
        <v>46791124</v>
      </c>
      <c r="H479" s="93">
        <f t="shared" si="92"/>
        <v>0.94669048678833001</v>
      </c>
      <c r="I479" s="12" t="s">
        <v>314</v>
      </c>
    </row>
    <row r="480" spans="1:244" ht="11.1" customHeight="1" x14ac:dyDescent="0.2">
      <c r="A480" s="42" t="s">
        <v>376</v>
      </c>
      <c r="B480" s="42" t="s">
        <v>335</v>
      </c>
      <c r="C480" s="8" t="s">
        <v>71</v>
      </c>
      <c r="D480" s="9">
        <v>14000000</v>
      </c>
      <c r="E480" s="9">
        <v>6168000</v>
      </c>
      <c r="F480" s="9">
        <f t="shared" si="91"/>
        <v>20168000</v>
      </c>
      <c r="G480" s="9">
        <v>19523004</v>
      </c>
      <c r="H480" s="93">
        <f t="shared" si="92"/>
        <v>0.96801884172947239</v>
      </c>
      <c r="I480" s="12" t="s">
        <v>314</v>
      </c>
    </row>
    <row r="481" spans="1:244" ht="11.1" customHeight="1" x14ac:dyDescent="0.2">
      <c r="A481" s="42" t="s">
        <v>377</v>
      </c>
      <c r="B481" s="42" t="s">
        <v>573</v>
      </c>
      <c r="C481" s="8" t="s">
        <v>192</v>
      </c>
      <c r="D481" s="9">
        <v>500000</v>
      </c>
      <c r="E481" s="9">
        <v>2579000</v>
      </c>
      <c r="F481" s="9">
        <f t="shared" si="91"/>
        <v>3079000</v>
      </c>
      <c r="G481" s="9">
        <v>792102</v>
      </c>
      <c r="H481" s="93">
        <f t="shared" si="92"/>
        <v>0.2572594998376096</v>
      </c>
      <c r="I481" s="12" t="s">
        <v>314</v>
      </c>
    </row>
    <row r="482" spans="1:244" ht="11.1" customHeight="1" x14ac:dyDescent="0.2">
      <c r="A482" s="42" t="s">
        <v>377</v>
      </c>
      <c r="B482" s="42"/>
      <c r="C482" s="8" t="s">
        <v>74</v>
      </c>
      <c r="D482" s="9">
        <v>0</v>
      </c>
      <c r="E482" s="9">
        <v>34000</v>
      </c>
      <c r="F482" s="9">
        <f t="shared" si="91"/>
        <v>34000</v>
      </c>
      <c r="G482" s="9">
        <v>33426</v>
      </c>
      <c r="H482" s="93">
        <f t="shared" si="92"/>
        <v>0.98311764705882354</v>
      </c>
      <c r="I482" s="12" t="s">
        <v>314</v>
      </c>
    </row>
    <row r="483" spans="1:244" ht="11.1" customHeight="1" x14ac:dyDescent="0.2">
      <c r="A483" s="42" t="s">
        <v>378</v>
      </c>
      <c r="B483" s="42"/>
      <c r="C483" s="8" t="s">
        <v>193</v>
      </c>
      <c r="D483" s="9">
        <v>500000</v>
      </c>
      <c r="E483" s="9">
        <v>3843000</v>
      </c>
      <c r="F483" s="9">
        <f t="shared" si="91"/>
        <v>4343000</v>
      </c>
      <c r="G483" s="9">
        <v>1539923</v>
      </c>
      <c r="H483" s="93">
        <f t="shared" si="92"/>
        <v>0.35457586921482848</v>
      </c>
      <c r="I483" s="12" t="s">
        <v>314</v>
      </c>
    </row>
    <row r="484" spans="1:244" s="3" customFormat="1" ht="11.1" customHeight="1" x14ac:dyDescent="0.2">
      <c r="A484" s="43" t="s">
        <v>56</v>
      </c>
      <c r="B484" s="43"/>
      <c r="C484" s="13" t="s">
        <v>51</v>
      </c>
      <c r="D484" s="14">
        <f>SUM(D476:D483)</f>
        <v>111400000</v>
      </c>
      <c r="E484" s="14">
        <f>SUM(E476:E483)</f>
        <v>41251000</v>
      </c>
      <c r="F484" s="14">
        <f>SUM(F476:F483)</f>
        <v>152651000</v>
      </c>
      <c r="G484" s="14">
        <v>139099013</v>
      </c>
      <c r="H484" s="93">
        <f t="shared" si="92"/>
        <v>0.91122241583743313</v>
      </c>
      <c r="I484" s="6"/>
    </row>
    <row r="485" spans="1:244" s="3" customFormat="1" ht="11.1" customHeight="1" x14ac:dyDescent="0.2">
      <c r="A485" s="40"/>
      <c r="B485" s="40"/>
      <c r="D485" s="6"/>
      <c r="E485" s="6"/>
      <c r="F485" s="6"/>
      <c r="G485" s="6"/>
      <c r="H485" s="105"/>
      <c r="I485" s="6"/>
    </row>
    <row r="486" spans="1:244" s="3" customFormat="1" ht="11.1" customHeight="1" x14ac:dyDescent="0.2">
      <c r="A486" s="40"/>
      <c r="B486" s="40"/>
      <c r="D486" s="6"/>
      <c r="E486" s="6"/>
      <c r="F486" s="6"/>
      <c r="G486" s="6"/>
      <c r="H486" s="105"/>
      <c r="I486" s="6"/>
    </row>
    <row r="487" spans="1:244" s="3" customFormat="1" ht="12.4" customHeight="1" x14ac:dyDescent="0.2">
      <c r="A487" s="39" t="s">
        <v>234</v>
      </c>
      <c r="B487" s="39"/>
      <c r="C487" s="39"/>
      <c r="D487" s="39"/>
      <c r="E487" s="39"/>
      <c r="F487" s="39"/>
      <c r="G487" s="39"/>
      <c r="H487" s="107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F487" s="39"/>
      <c r="AG487" s="39"/>
      <c r="AH487" s="39"/>
      <c r="AI487" s="39"/>
      <c r="AJ487" s="39"/>
      <c r="AK487" s="39"/>
      <c r="AL487" s="39"/>
      <c r="AM487" s="39"/>
      <c r="AN487" s="39"/>
      <c r="AO487" s="39"/>
      <c r="AP487" s="39"/>
      <c r="AQ487" s="39"/>
      <c r="AR487" s="39"/>
      <c r="AS487" s="39"/>
      <c r="AT487" s="39"/>
      <c r="AU487" s="39"/>
      <c r="AV487" s="39"/>
      <c r="AW487" s="39"/>
      <c r="AX487" s="39"/>
      <c r="AY487" s="39"/>
      <c r="AZ487" s="39"/>
      <c r="BA487" s="39"/>
      <c r="BB487" s="39"/>
      <c r="BC487" s="39"/>
      <c r="BD487" s="39"/>
      <c r="BE487" s="39"/>
      <c r="BF487" s="39"/>
      <c r="BG487" s="39"/>
      <c r="BH487" s="39"/>
      <c r="BI487" s="39"/>
      <c r="BJ487" s="39"/>
      <c r="BK487" s="39"/>
      <c r="BL487" s="39"/>
      <c r="BM487" s="39"/>
      <c r="BN487" s="39"/>
      <c r="BO487" s="39"/>
      <c r="BP487" s="39"/>
      <c r="BQ487" s="39"/>
      <c r="BR487" s="39"/>
      <c r="BS487" s="39"/>
      <c r="BT487" s="39"/>
      <c r="BU487" s="39"/>
      <c r="BV487" s="39"/>
      <c r="BW487" s="39"/>
      <c r="BX487" s="39"/>
      <c r="BY487" s="39"/>
      <c r="BZ487" s="39"/>
      <c r="CA487" s="39"/>
      <c r="CB487" s="39"/>
      <c r="CC487" s="39"/>
      <c r="CD487" s="39"/>
      <c r="CE487" s="39"/>
      <c r="CF487" s="39"/>
      <c r="CG487" s="39"/>
      <c r="CH487" s="39"/>
      <c r="CI487" s="39"/>
      <c r="CJ487" s="39"/>
      <c r="CK487" s="39"/>
      <c r="CL487" s="39"/>
      <c r="CM487" s="39"/>
      <c r="CN487" s="39"/>
      <c r="CO487" s="39"/>
      <c r="CP487" s="39"/>
      <c r="CQ487" s="39"/>
      <c r="CR487" s="39"/>
      <c r="CS487" s="39"/>
      <c r="CT487" s="39"/>
      <c r="CU487" s="39"/>
      <c r="CV487" s="39"/>
      <c r="CW487" s="39"/>
      <c r="CX487" s="39"/>
      <c r="CY487" s="39"/>
      <c r="CZ487" s="39"/>
      <c r="DA487" s="39"/>
      <c r="DB487" s="39"/>
      <c r="DC487" s="39"/>
      <c r="DD487" s="39"/>
      <c r="DE487" s="39"/>
      <c r="DF487" s="39"/>
      <c r="DG487" s="39"/>
      <c r="DH487" s="39"/>
      <c r="DI487" s="39"/>
      <c r="DJ487" s="39"/>
      <c r="DK487" s="39"/>
      <c r="DL487" s="39"/>
      <c r="DM487" s="39"/>
      <c r="DN487" s="39"/>
      <c r="DO487" s="39"/>
      <c r="DP487" s="39"/>
      <c r="DQ487" s="39"/>
      <c r="DR487" s="39"/>
      <c r="DS487" s="39"/>
      <c r="DT487" s="39"/>
      <c r="DU487" s="39"/>
      <c r="DV487" s="39"/>
      <c r="DW487" s="39"/>
      <c r="DX487" s="39"/>
      <c r="DY487" s="39"/>
      <c r="DZ487" s="39"/>
      <c r="EA487" s="39"/>
      <c r="EB487" s="39"/>
      <c r="EC487" s="39"/>
      <c r="ED487" s="39"/>
      <c r="EE487" s="39"/>
      <c r="EF487" s="39"/>
      <c r="EG487" s="39"/>
      <c r="EH487" s="39"/>
      <c r="EI487" s="39"/>
      <c r="EJ487" s="39"/>
      <c r="EK487" s="39"/>
      <c r="EL487" s="39"/>
      <c r="EM487" s="39"/>
      <c r="EN487" s="39"/>
      <c r="EO487" s="39"/>
      <c r="EP487" s="39"/>
      <c r="EQ487" s="39"/>
      <c r="ER487" s="39"/>
      <c r="ES487" s="39"/>
      <c r="ET487" s="39"/>
      <c r="EU487" s="39"/>
      <c r="EV487" s="39"/>
      <c r="EW487" s="39"/>
      <c r="EX487" s="39"/>
      <c r="EY487" s="39"/>
      <c r="EZ487" s="39"/>
      <c r="FA487" s="39"/>
      <c r="FB487" s="39"/>
      <c r="FC487" s="39"/>
      <c r="FD487" s="39"/>
      <c r="FE487" s="39"/>
      <c r="FF487" s="39"/>
      <c r="FG487" s="39"/>
      <c r="FH487" s="39"/>
      <c r="FI487" s="39"/>
      <c r="FJ487" s="39"/>
      <c r="FK487" s="39"/>
      <c r="FL487" s="39"/>
      <c r="FM487" s="39"/>
      <c r="FN487" s="39"/>
      <c r="FO487" s="39"/>
      <c r="FP487" s="39"/>
      <c r="FQ487" s="39"/>
      <c r="FR487" s="39"/>
      <c r="FS487" s="39"/>
      <c r="FT487" s="39"/>
      <c r="FU487" s="39"/>
      <c r="FV487" s="39"/>
      <c r="FW487" s="39"/>
      <c r="FX487" s="39"/>
      <c r="FY487" s="39"/>
      <c r="FZ487" s="39"/>
      <c r="GA487" s="39"/>
      <c r="GB487" s="39"/>
      <c r="GC487" s="39"/>
      <c r="GD487" s="39"/>
      <c r="GE487" s="39"/>
      <c r="GF487" s="39"/>
      <c r="GG487" s="39"/>
      <c r="GH487" s="39"/>
      <c r="GI487" s="39"/>
      <c r="GJ487" s="39"/>
      <c r="GK487" s="39"/>
      <c r="GL487" s="39"/>
      <c r="GM487" s="39"/>
      <c r="GN487" s="39"/>
      <c r="GO487" s="39"/>
      <c r="GP487" s="39"/>
      <c r="GQ487" s="39"/>
      <c r="GR487" s="39"/>
      <c r="GS487" s="39"/>
      <c r="GT487" s="39"/>
      <c r="GU487" s="39"/>
      <c r="GV487" s="39"/>
      <c r="GW487" s="39"/>
      <c r="GX487" s="39"/>
      <c r="GY487" s="39"/>
      <c r="GZ487" s="39"/>
      <c r="HA487" s="39"/>
      <c r="HB487" s="39"/>
      <c r="HC487" s="39"/>
      <c r="HD487" s="39"/>
      <c r="HE487" s="39"/>
      <c r="HF487" s="39"/>
      <c r="HG487" s="39"/>
      <c r="HH487" s="39"/>
      <c r="HI487" s="39"/>
      <c r="HJ487" s="39"/>
      <c r="HK487" s="39"/>
      <c r="HL487" s="39"/>
      <c r="HM487" s="39"/>
      <c r="HN487" s="39"/>
      <c r="HO487" s="39"/>
      <c r="HP487" s="39"/>
      <c r="HQ487" s="39"/>
      <c r="HR487" s="39"/>
      <c r="HS487" s="39"/>
      <c r="HT487" s="39"/>
      <c r="HU487" s="39"/>
      <c r="HV487" s="39"/>
      <c r="HW487" s="39"/>
      <c r="HX487" s="39"/>
      <c r="HY487" s="39"/>
      <c r="HZ487" s="39"/>
      <c r="IA487" s="39"/>
      <c r="IB487" s="39"/>
      <c r="IC487" s="39"/>
      <c r="ID487" s="39"/>
      <c r="IE487" s="39"/>
      <c r="IF487" s="39"/>
      <c r="IG487" s="39"/>
      <c r="IH487" s="39"/>
      <c r="II487" s="39"/>
      <c r="IJ487" s="39"/>
    </row>
    <row r="488" spans="1:244" s="3" customFormat="1" ht="12.4" customHeight="1" x14ac:dyDescent="0.2">
      <c r="A488" s="39" t="s">
        <v>228</v>
      </c>
      <c r="B488" s="39"/>
      <c r="C488" s="39"/>
      <c r="D488" s="39"/>
      <c r="E488" s="39"/>
      <c r="F488" s="39"/>
      <c r="G488" s="39"/>
      <c r="H488" s="107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F488" s="39"/>
      <c r="AG488" s="39"/>
      <c r="AH488" s="39"/>
      <c r="AI488" s="39"/>
      <c r="AJ488" s="39"/>
      <c r="AK488" s="39"/>
      <c r="AL488" s="39"/>
      <c r="AM488" s="39"/>
      <c r="AN488" s="39"/>
      <c r="AO488" s="39"/>
      <c r="AP488" s="39"/>
      <c r="AQ488" s="39"/>
      <c r="AR488" s="39"/>
      <c r="AS488" s="39"/>
      <c r="AT488" s="39"/>
      <c r="AU488" s="39"/>
      <c r="AV488" s="39"/>
      <c r="AW488" s="39"/>
      <c r="AX488" s="39"/>
      <c r="AY488" s="39"/>
      <c r="AZ488" s="39"/>
      <c r="BA488" s="39"/>
      <c r="BB488" s="39"/>
      <c r="BC488" s="39"/>
      <c r="BD488" s="39"/>
      <c r="BE488" s="39"/>
      <c r="BF488" s="39"/>
      <c r="BG488" s="39"/>
      <c r="BH488" s="39"/>
      <c r="BI488" s="39"/>
      <c r="BJ488" s="39"/>
      <c r="BK488" s="39"/>
      <c r="BL488" s="39"/>
      <c r="BM488" s="39"/>
      <c r="BN488" s="39"/>
      <c r="BO488" s="39"/>
      <c r="BP488" s="39"/>
      <c r="BQ488" s="39"/>
      <c r="BR488" s="39"/>
      <c r="BS488" s="39"/>
      <c r="BT488" s="39"/>
      <c r="BU488" s="39"/>
      <c r="BV488" s="39"/>
      <c r="BW488" s="39"/>
      <c r="BX488" s="39"/>
      <c r="BY488" s="39"/>
      <c r="BZ488" s="39"/>
      <c r="CA488" s="39"/>
      <c r="CB488" s="39"/>
      <c r="CC488" s="39"/>
      <c r="CD488" s="39"/>
      <c r="CE488" s="39"/>
      <c r="CF488" s="39"/>
      <c r="CG488" s="39"/>
      <c r="CH488" s="39"/>
      <c r="CI488" s="39"/>
      <c r="CJ488" s="39"/>
      <c r="CK488" s="39"/>
      <c r="CL488" s="39"/>
      <c r="CM488" s="39"/>
      <c r="CN488" s="39"/>
      <c r="CO488" s="39"/>
      <c r="CP488" s="39"/>
      <c r="CQ488" s="39"/>
      <c r="CR488" s="39"/>
      <c r="CS488" s="39"/>
      <c r="CT488" s="39"/>
      <c r="CU488" s="39"/>
      <c r="CV488" s="39"/>
      <c r="CW488" s="39"/>
      <c r="CX488" s="39"/>
      <c r="CY488" s="39"/>
      <c r="CZ488" s="39"/>
      <c r="DA488" s="39"/>
      <c r="DB488" s="39"/>
      <c r="DC488" s="39"/>
      <c r="DD488" s="39"/>
      <c r="DE488" s="39"/>
      <c r="DF488" s="39"/>
      <c r="DG488" s="39"/>
      <c r="DH488" s="39"/>
      <c r="DI488" s="39"/>
      <c r="DJ488" s="39"/>
      <c r="DK488" s="39"/>
      <c r="DL488" s="39"/>
      <c r="DM488" s="39"/>
      <c r="DN488" s="39"/>
      <c r="DO488" s="39"/>
      <c r="DP488" s="39"/>
      <c r="DQ488" s="39"/>
      <c r="DR488" s="39"/>
      <c r="DS488" s="39"/>
      <c r="DT488" s="39"/>
      <c r="DU488" s="39"/>
      <c r="DV488" s="39"/>
      <c r="DW488" s="39"/>
      <c r="DX488" s="39"/>
      <c r="DY488" s="39"/>
      <c r="DZ488" s="39"/>
      <c r="EA488" s="39"/>
      <c r="EB488" s="39"/>
      <c r="EC488" s="39"/>
      <c r="ED488" s="39"/>
      <c r="EE488" s="39"/>
      <c r="EF488" s="39"/>
      <c r="EG488" s="39"/>
      <c r="EH488" s="39"/>
      <c r="EI488" s="39"/>
      <c r="EJ488" s="39"/>
      <c r="EK488" s="39"/>
      <c r="EL488" s="39"/>
      <c r="EM488" s="39"/>
      <c r="EN488" s="39"/>
      <c r="EO488" s="39"/>
      <c r="EP488" s="39"/>
      <c r="EQ488" s="39"/>
      <c r="ER488" s="39"/>
      <c r="ES488" s="39"/>
      <c r="ET488" s="39"/>
      <c r="EU488" s="39"/>
      <c r="EV488" s="39"/>
      <c r="EW488" s="39"/>
      <c r="EX488" s="39"/>
      <c r="EY488" s="39"/>
      <c r="EZ488" s="39"/>
      <c r="FA488" s="39"/>
      <c r="FB488" s="39"/>
      <c r="FC488" s="39"/>
      <c r="FD488" s="39"/>
      <c r="FE488" s="39"/>
      <c r="FF488" s="39"/>
      <c r="FG488" s="39"/>
      <c r="FH488" s="39"/>
      <c r="FI488" s="39"/>
      <c r="FJ488" s="39"/>
      <c r="FK488" s="39"/>
      <c r="FL488" s="39"/>
      <c r="FM488" s="39"/>
      <c r="FN488" s="39"/>
      <c r="FO488" s="39"/>
      <c r="FP488" s="39"/>
      <c r="FQ488" s="39"/>
      <c r="FR488" s="39"/>
      <c r="FS488" s="39"/>
      <c r="FT488" s="39"/>
      <c r="FU488" s="39"/>
      <c r="FV488" s="39"/>
      <c r="FW488" s="39"/>
      <c r="FX488" s="39"/>
      <c r="FY488" s="39"/>
      <c r="FZ488" s="39"/>
      <c r="GA488" s="39"/>
      <c r="GB488" s="39"/>
      <c r="GC488" s="39"/>
      <c r="GD488" s="39"/>
      <c r="GE488" s="39"/>
      <c r="GF488" s="39"/>
      <c r="GG488" s="39"/>
      <c r="GH488" s="39"/>
      <c r="GI488" s="39"/>
      <c r="GJ488" s="39"/>
      <c r="GK488" s="39"/>
      <c r="GL488" s="39"/>
      <c r="GM488" s="39"/>
      <c r="GN488" s="39"/>
      <c r="GO488" s="39"/>
      <c r="GP488" s="39"/>
      <c r="GQ488" s="39"/>
      <c r="GR488" s="39"/>
      <c r="GS488" s="39"/>
      <c r="GT488" s="39"/>
      <c r="GU488" s="39"/>
      <c r="GV488" s="39"/>
      <c r="GW488" s="39"/>
      <c r="GX488" s="39"/>
      <c r="GY488" s="39"/>
      <c r="GZ488" s="39"/>
      <c r="HA488" s="39"/>
      <c r="HB488" s="39"/>
      <c r="HC488" s="39"/>
      <c r="HD488" s="39"/>
      <c r="HE488" s="39"/>
      <c r="HF488" s="39"/>
      <c r="HG488" s="39"/>
      <c r="HH488" s="39"/>
      <c r="HI488" s="39"/>
      <c r="HJ488" s="39"/>
      <c r="HK488" s="39"/>
      <c r="HL488" s="39"/>
      <c r="HM488" s="39"/>
      <c r="HN488" s="39"/>
      <c r="HO488" s="39"/>
      <c r="HP488" s="39"/>
      <c r="HQ488" s="39"/>
      <c r="HR488" s="39"/>
      <c r="HS488" s="39"/>
      <c r="HT488" s="39"/>
      <c r="HU488" s="39"/>
      <c r="HV488" s="39"/>
      <c r="HW488" s="39"/>
      <c r="HX488" s="39"/>
      <c r="HY488" s="39"/>
      <c r="HZ488" s="39"/>
      <c r="IA488" s="39"/>
      <c r="IB488" s="39"/>
      <c r="IC488" s="39"/>
      <c r="ID488" s="39"/>
      <c r="IE488" s="39"/>
      <c r="IF488" s="39"/>
      <c r="IG488" s="39"/>
      <c r="IH488" s="39"/>
      <c r="II488" s="39"/>
      <c r="IJ488" s="39"/>
    </row>
    <row r="489" spans="1:244" ht="11.1" customHeight="1" x14ac:dyDescent="0.2">
      <c r="A489" s="40" t="s">
        <v>52</v>
      </c>
      <c r="B489" s="40"/>
      <c r="D489" s="12" t="s">
        <v>456</v>
      </c>
      <c r="G489" s="12" t="s">
        <v>456</v>
      </c>
      <c r="H489" s="94"/>
    </row>
    <row r="490" spans="1:244" ht="11.1" customHeight="1" x14ac:dyDescent="0.2">
      <c r="A490" s="42" t="s">
        <v>379</v>
      </c>
      <c r="B490" s="42" t="s">
        <v>336</v>
      </c>
      <c r="C490" s="8" t="s">
        <v>301</v>
      </c>
      <c r="D490" s="9">
        <v>5000000</v>
      </c>
      <c r="E490" s="9"/>
      <c r="F490" s="9">
        <f>SUM(D490:E490)</f>
        <v>5000000</v>
      </c>
      <c r="G490" s="9">
        <v>4592424</v>
      </c>
      <c r="H490" s="93">
        <f>G490/F490</f>
        <v>0.91848479999999999</v>
      </c>
      <c r="I490" s="12" t="s">
        <v>314</v>
      </c>
    </row>
    <row r="491" spans="1:244" ht="11.1" customHeight="1" x14ac:dyDescent="0.2">
      <c r="A491" s="42" t="s">
        <v>380</v>
      </c>
      <c r="B491" s="42" t="s">
        <v>381</v>
      </c>
      <c r="C491" s="8" t="s">
        <v>575</v>
      </c>
      <c r="D491" s="9">
        <v>50208</v>
      </c>
      <c r="E491" s="9">
        <v>35000</v>
      </c>
      <c r="F491" s="9">
        <f t="shared" ref="F491:F492" si="93">SUM(D491:E491)</f>
        <v>85208</v>
      </c>
      <c r="G491" s="9">
        <v>83227</v>
      </c>
      <c r="H491" s="93">
        <f t="shared" ref="H491:H493" si="94">G491/F491</f>
        <v>0.97675100929490188</v>
      </c>
      <c r="I491" s="12" t="s">
        <v>314</v>
      </c>
    </row>
    <row r="492" spans="1:244" ht="11.1" customHeight="1" x14ac:dyDescent="0.2">
      <c r="A492" s="42" t="s">
        <v>382</v>
      </c>
      <c r="B492" s="42" t="s">
        <v>337</v>
      </c>
      <c r="C492" s="8" t="s">
        <v>563</v>
      </c>
      <c r="D492" s="9">
        <v>1676792</v>
      </c>
      <c r="E492" s="9"/>
      <c r="F492" s="9">
        <f t="shared" si="93"/>
        <v>1676792</v>
      </c>
      <c r="G492" s="9">
        <v>1676792</v>
      </c>
      <c r="H492" s="93">
        <f t="shared" si="94"/>
        <v>1</v>
      </c>
      <c r="I492" s="12" t="s">
        <v>314</v>
      </c>
    </row>
    <row r="493" spans="1:244" s="3" customFormat="1" ht="11.1" customHeight="1" x14ac:dyDescent="0.2">
      <c r="A493" s="43"/>
      <c r="B493" s="43"/>
      <c r="C493" s="13" t="s">
        <v>53</v>
      </c>
      <c r="D493" s="14">
        <f t="shared" ref="D493" si="95">SUM(D490:D492)</f>
        <v>6727000</v>
      </c>
      <c r="E493" s="14">
        <f t="shared" ref="E493:F493" si="96">SUM(E490:E492)</f>
        <v>35000</v>
      </c>
      <c r="F493" s="14">
        <f t="shared" si="96"/>
        <v>6762000</v>
      </c>
      <c r="G493" s="14">
        <v>6352443</v>
      </c>
      <c r="H493" s="93">
        <f t="shared" si="94"/>
        <v>0.93943256433007982</v>
      </c>
      <c r="I493" s="6"/>
    </row>
    <row r="494" spans="1:244" s="3" customFormat="1" ht="11.1" customHeight="1" x14ac:dyDescent="0.2">
      <c r="A494" s="40"/>
      <c r="B494" s="40"/>
      <c r="D494" s="6"/>
      <c r="E494" s="6" t="s">
        <v>456</v>
      </c>
      <c r="F494" s="6"/>
      <c r="G494" s="6"/>
      <c r="H494" s="105"/>
      <c r="I494" s="6"/>
    </row>
    <row r="495" spans="1:244" s="3" customFormat="1" ht="11.1" customHeight="1" x14ac:dyDescent="0.2">
      <c r="A495" s="40"/>
      <c r="B495" s="40"/>
      <c r="D495" s="6"/>
      <c r="E495" s="6"/>
      <c r="F495" s="6"/>
      <c r="G495" s="6"/>
      <c r="H495" s="105"/>
      <c r="I495" s="6"/>
    </row>
    <row r="496" spans="1:244" s="1" customFormat="1" ht="30.75" customHeight="1" x14ac:dyDescent="0.2">
      <c r="A496" s="39"/>
      <c r="B496" s="39"/>
      <c r="D496" s="28" t="s">
        <v>557</v>
      </c>
      <c r="E496" s="28" t="s">
        <v>558</v>
      </c>
      <c r="F496" s="28" t="s">
        <v>559</v>
      </c>
      <c r="G496" s="28" t="s">
        <v>560</v>
      </c>
      <c r="H496" s="28" t="s">
        <v>561</v>
      </c>
      <c r="I496" s="75"/>
    </row>
    <row r="497" spans="1:244" s="3" customFormat="1" ht="12.4" customHeight="1" x14ac:dyDescent="0.2">
      <c r="A497" s="39" t="s">
        <v>234</v>
      </c>
      <c r="B497" s="39"/>
      <c r="C497" s="39"/>
      <c r="D497" s="39"/>
      <c r="E497" s="39"/>
      <c r="F497" s="39"/>
      <c r="G497" s="39"/>
      <c r="H497" s="107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F497" s="39"/>
      <c r="AG497" s="39"/>
      <c r="AH497" s="39"/>
      <c r="AI497" s="39"/>
      <c r="AJ497" s="39"/>
      <c r="AK497" s="39"/>
      <c r="AL497" s="39"/>
      <c r="AM497" s="39"/>
      <c r="AN497" s="39"/>
      <c r="AO497" s="39"/>
      <c r="AP497" s="39"/>
      <c r="AQ497" s="39"/>
      <c r="AR497" s="39"/>
      <c r="AS497" s="39"/>
      <c r="AT497" s="39"/>
      <c r="AU497" s="39"/>
      <c r="AV497" s="39"/>
      <c r="AW497" s="39"/>
      <c r="AX497" s="39"/>
      <c r="AY497" s="39"/>
      <c r="AZ497" s="39"/>
      <c r="BA497" s="39"/>
      <c r="BB497" s="39"/>
      <c r="BC497" s="39"/>
      <c r="BD497" s="39"/>
      <c r="BE497" s="39"/>
      <c r="BF497" s="39"/>
      <c r="BG497" s="39"/>
      <c r="BH497" s="39"/>
      <c r="BI497" s="39"/>
      <c r="BJ497" s="39"/>
      <c r="BK497" s="39"/>
      <c r="BL497" s="39"/>
      <c r="BM497" s="39"/>
      <c r="BN497" s="39"/>
      <c r="BO497" s="39"/>
      <c r="BP497" s="39"/>
      <c r="BQ497" s="39"/>
      <c r="BR497" s="39"/>
      <c r="BS497" s="39"/>
      <c r="BT497" s="39"/>
      <c r="BU497" s="39"/>
      <c r="BV497" s="39"/>
      <c r="BW497" s="39"/>
      <c r="BX497" s="39"/>
      <c r="BY497" s="39"/>
      <c r="BZ497" s="39"/>
      <c r="CA497" s="39"/>
      <c r="CB497" s="39"/>
      <c r="CC497" s="39"/>
      <c r="CD497" s="39"/>
      <c r="CE497" s="39"/>
      <c r="CF497" s="39"/>
      <c r="CG497" s="39"/>
      <c r="CH497" s="39"/>
      <c r="CI497" s="39"/>
      <c r="CJ497" s="39"/>
      <c r="CK497" s="39"/>
      <c r="CL497" s="39"/>
      <c r="CM497" s="39"/>
      <c r="CN497" s="39"/>
      <c r="CO497" s="39"/>
      <c r="CP497" s="39"/>
      <c r="CQ497" s="39"/>
      <c r="CR497" s="39"/>
      <c r="CS497" s="39"/>
      <c r="CT497" s="39"/>
      <c r="CU497" s="39"/>
      <c r="CV497" s="39"/>
      <c r="CW497" s="39"/>
      <c r="CX497" s="39"/>
      <c r="CY497" s="39"/>
      <c r="CZ497" s="39"/>
      <c r="DA497" s="39"/>
      <c r="DB497" s="39"/>
      <c r="DC497" s="39"/>
      <c r="DD497" s="39"/>
      <c r="DE497" s="39"/>
      <c r="DF497" s="39"/>
      <c r="DG497" s="39"/>
      <c r="DH497" s="39"/>
      <c r="DI497" s="39"/>
      <c r="DJ497" s="39"/>
      <c r="DK497" s="39"/>
      <c r="DL497" s="39"/>
      <c r="DM497" s="39"/>
      <c r="DN497" s="39"/>
      <c r="DO497" s="39"/>
      <c r="DP497" s="39"/>
      <c r="DQ497" s="39"/>
      <c r="DR497" s="39"/>
      <c r="DS497" s="39"/>
      <c r="DT497" s="39"/>
      <c r="DU497" s="39"/>
      <c r="DV497" s="39"/>
      <c r="DW497" s="39"/>
      <c r="DX497" s="39"/>
      <c r="DY497" s="39"/>
      <c r="DZ497" s="39"/>
      <c r="EA497" s="39"/>
      <c r="EB497" s="39"/>
      <c r="EC497" s="39"/>
      <c r="ED497" s="39"/>
      <c r="EE497" s="39"/>
      <c r="EF497" s="39"/>
      <c r="EG497" s="39"/>
      <c r="EH497" s="39"/>
      <c r="EI497" s="39"/>
      <c r="EJ497" s="39"/>
      <c r="EK497" s="39"/>
      <c r="EL497" s="39"/>
      <c r="EM497" s="39"/>
      <c r="EN497" s="39"/>
      <c r="EO497" s="39"/>
      <c r="EP497" s="39"/>
      <c r="EQ497" s="39"/>
      <c r="ER497" s="39"/>
      <c r="ES497" s="39"/>
      <c r="ET497" s="39"/>
      <c r="EU497" s="39"/>
      <c r="EV497" s="39"/>
      <c r="EW497" s="39"/>
      <c r="EX497" s="39"/>
      <c r="EY497" s="39"/>
      <c r="EZ497" s="39"/>
      <c r="FA497" s="39"/>
      <c r="FB497" s="39"/>
      <c r="FC497" s="39"/>
      <c r="FD497" s="39"/>
      <c r="FE497" s="39"/>
      <c r="FF497" s="39"/>
      <c r="FG497" s="39"/>
      <c r="FH497" s="39"/>
      <c r="FI497" s="39"/>
      <c r="FJ497" s="39"/>
      <c r="FK497" s="39"/>
      <c r="FL497" s="39"/>
      <c r="FM497" s="39"/>
      <c r="FN497" s="39"/>
      <c r="FO497" s="39"/>
      <c r="FP497" s="39"/>
      <c r="FQ497" s="39"/>
      <c r="FR497" s="39"/>
      <c r="FS497" s="39"/>
      <c r="FT497" s="39"/>
      <c r="FU497" s="39"/>
      <c r="FV497" s="39"/>
      <c r="FW497" s="39"/>
      <c r="FX497" s="39"/>
      <c r="FY497" s="39"/>
      <c r="FZ497" s="39"/>
      <c r="GA497" s="39"/>
      <c r="GB497" s="39"/>
      <c r="GC497" s="39"/>
      <c r="GD497" s="39"/>
      <c r="GE497" s="39"/>
      <c r="GF497" s="39"/>
      <c r="GG497" s="39"/>
      <c r="GH497" s="39"/>
      <c r="GI497" s="39"/>
      <c r="GJ497" s="39"/>
      <c r="GK497" s="39"/>
      <c r="GL497" s="39"/>
      <c r="GM497" s="39"/>
      <c r="GN497" s="39"/>
      <c r="GO497" s="39"/>
      <c r="GP497" s="39"/>
      <c r="GQ497" s="39"/>
      <c r="GR497" s="39"/>
      <c r="GS497" s="39"/>
      <c r="GT497" s="39"/>
      <c r="GU497" s="39"/>
      <c r="GV497" s="39"/>
      <c r="GW497" s="39"/>
      <c r="GX497" s="39"/>
      <c r="GY497" s="39"/>
      <c r="GZ497" s="39"/>
      <c r="HA497" s="39"/>
      <c r="HB497" s="39"/>
      <c r="HC497" s="39"/>
      <c r="HD497" s="39"/>
      <c r="HE497" s="39"/>
      <c r="HF497" s="39"/>
      <c r="HG497" s="39"/>
      <c r="HH497" s="39"/>
      <c r="HI497" s="39"/>
      <c r="HJ497" s="39"/>
      <c r="HK497" s="39"/>
      <c r="HL497" s="39"/>
      <c r="HM497" s="39"/>
      <c r="HN497" s="39"/>
      <c r="HO497" s="39"/>
      <c r="HP497" s="39"/>
      <c r="HQ497" s="39"/>
      <c r="HR497" s="39"/>
      <c r="HS497" s="39"/>
      <c r="HT497" s="39"/>
      <c r="HU497" s="39"/>
      <c r="HV497" s="39"/>
      <c r="HW497" s="39"/>
      <c r="HX497" s="39"/>
      <c r="HY497" s="39"/>
      <c r="HZ497" s="39"/>
      <c r="IA497" s="39"/>
      <c r="IB497" s="39"/>
      <c r="IC497" s="39"/>
      <c r="ID497" s="39"/>
      <c r="IE497" s="39"/>
      <c r="IF497" s="39"/>
      <c r="IG497" s="39"/>
      <c r="IH497" s="39"/>
      <c r="II497" s="39"/>
      <c r="IJ497" s="39"/>
    </row>
    <row r="498" spans="1:244" s="3" customFormat="1" ht="12.4" customHeight="1" x14ac:dyDescent="0.2">
      <c r="A498" s="39" t="s">
        <v>228</v>
      </c>
      <c r="B498" s="39"/>
      <c r="C498" s="39"/>
      <c r="D498" s="39"/>
      <c r="E498" s="39"/>
      <c r="F498" s="39"/>
      <c r="G498" s="39"/>
      <c r="H498" s="107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F498" s="39"/>
      <c r="AG498" s="39"/>
      <c r="AH498" s="39"/>
      <c r="AI498" s="39"/>
      <c r="AJ498" s="39"/>
      <c r="AK498" s="39"/>
      <c r="AL498" s="39"/>
      <c r="AM498" s="39"/>
      <c r="AN498" s="39"/>
      <c r="AO498" s="39"/>
      <c r="AP498" s="39"/>
      <c r="AQ498" s="39"/>
      <c r="AR498" s="39"/>
      <c r="AS498" s="39"/>
      <c r="AT498" s="39"/>
      <c r="AU498" s="39"/>
      <c r="AV498" s="39"/>
      <c r="AW498" s="39"/>
      <c r="AX498" s="39"/>
      <c r="AY498" s="39"/>
      <c r="AZ498" s="39"/>
      <c r="BA498" s="39"/>
      <c r="BB498" s="39"/>
      <c r="BC498" s="39"/>
      <c r="BD498" s="39"/>
      <c r="BE498" s="39"/>
      <c r="BF498" s="39"/>
      <c r="BG498" s="39"/>
      <c r="BH498" s="39"/>
      <c r="BI498" s="39"/>
      <c r="BJ498" s="39"/>
      <c r="BK498" s="39"/>
      <c r="BL498" s="39"/>
      <c r="BM498" s="39"/>
      <c r="BN498" s="39"/>
      <c r="BO498" s="39"/>
      <c r="BP498" s="39"/>
      <c r="BQ498" s="39"/>
      <c r="BR498" s="39"/>
      <c r="BS498" s="39"/>
      <c r="BT498" s="39"/>
      <c r="BU498" s="39"/>
      <c r="BV498" s="39"/>
      <c r="BW498" s="39"/>
      <c r="BX498" s="39"/>
      <c r="BY498" s="39"/>
      <c r="BZ498" s="39"/>
      <c r="CA498" s="39"/>
      <c r="CB498" s="39"/>
      <c r="CC498" s="39"/>
      <c r="CD498" s="39"/>
      <c r="CE498" s="39"/>
      <c r="CF498" s="39"/>
      <c r="CG498" s="39"/>
      <c r="CH498" s="39"/>
      <c r="CI498" s="39"/>
      <c r="CJ498" s="39"/>
      <c r="CK498" s="39"/>
      <c r="CL498" s="39"/>
      <c r="CM498" s="39"/>
      <c r="CN498" s="39"/>
      <c r="CO498" s="39"/>
      <c r="CP498" s="39"/>
      <c r="CQ498" s="39"/>
      <c r="CR498" s="39"/>
      <c r="CS498" s="39"/>
      <c r="CT498" s="39"/>
      <c r="CU498" s="39"/>
      <c r="CV498" s="39"/>
      <c r="CW498" s="39"/>
      <c r="CX498" s="39"/>
      <c r="CY498" s="39"/>
      <c r="CZ498" s="39"/>
      <c r="DA498" s="39"/>
      <c r="DB498" s="39"/>
      <c r="DC498" s="39"/>
      <c r="DD498" s="39"/>
      <c r="DE498" s="39"/>
      <c r="DF498" s="39"/>
      <c r="DG498" s="39"/>
      <c r="DH498" s="39"/>
      <c r="DI498" s="39"/>
      <c r="DJ498" s="39"/>
      <c r="DK498" s="39"/>
      <c r="DL498" s="39"/>
      <c r="DM498" s="39"/>
      <c r="DN498" s="39"/>
      <c r="DO498" s="39"/>
      <c r="DP498" s="39"/>
      <c r="DQ498" s="39"/>
      <c r="DR498" s="39"/>
      <c r="DS498" s="39"/>
      <c r="DT498" s="39"/>
      <c r="DU498" s="39"/>
      <c r="DV498" s="39"/>
      <c r="DW498" s="39"/>
      <c r="DX498" s="39"/>
      <c r="DY498" s="39"/>
      <c r="DZ498" s="39"/>
      <c r="EA498" s="39"/>
      <c r="EB498" s="39"/>
      <c r="EC498" s="39"/>
      <c r="ED498" s="39"/>
      <c r="EE498" s="39"/>
      <c r="EF498" s="39"/>
      <c r="EG498" s="39"/>
      <c r="EH498" s="39"/>
      <c r="EI498" s="39"/>
      <c r="EJ498" s="39"/>
      <c r="EK498" s="39"/>
      <c r="EL498" s="39"/>
      <c r="EM498" s="39"/>
      <c r="EN498" s="39"/>
      <c r="EO498" s="39"/>
      <c r="EP498" s="39"/>
      <c r="EQ498" s="39"/>
      <c r="ER498" s="39"/>
      <c r="ES498" s="39"/>
      <c r="ET498" s="39"/>
      <c r="EU498" s="39"/>
      <c r="EV498" s="39"/>
      <c r="EW498" s="39"/>
      <c r="EX498" s="39"/>
      <c r="EY498" s="39"/>
      <c r="EZ498" s="39"/>
      <c r="FA498" s="39"/>
      <c r="FB498" s="39"/>
      <c r="FC498" s="39"/>
      <c r="FD498" s="39"/>
      <c r="FE498" s="39"/>
      <c r="FF498" s="39"/>
      <c r="FG498" s="39"/>
      <c r="FH498" s="39"/>
      <c r="FI498" s="39"/>
      <c r="FJ498" s="39"/>
      <c r="FK498" s="39"/>
      <c r="FL498" s="39"/>
      <c r="FM498" s="39"/>
      <c r="FN498" s="39"/>
      <c r="FO498" s="39"/>
      <c r="FP498" s="39"/>
      <c r="FQ498" s="39"/>
      <c r="FR498" s="39"/>
      <c r="FS498" s="39"/>
      <c r="FT498" s="39"/>
      <c r="FU498" s="39"/>
      <c r="FV498" s="39"/>
      <c r="FW498" s="39"/>
      <c r="FX498" s="39"/>
      <c r="FY498" s="39"/>
      <c r="FZ498" s="39"/>
      <c r="GA498" s="39"/>
      <c r="GB498" s="39"/>
      <c r="GC498" s="39"/>
      <c r="GD498" s="39"/>
      <c r="GE498" s="39"/>
      <c r="GF498" s="39"/>
      <c r="GG498" s="39"/>
      <c r="GH498" s="39"/>
      <c r="GI498" s="39"/>
      <c r="GJ498" s="39"/>
      <c r="GK498" s="39"/>
      <c r="GL498" s="39"/>
      <c r="GM498" s="39"/>
      <c r="GN498" s="39"/>
      <c r="GO498" s="39"/>
      <c r="GP498" s="39"/>
      <c r="GQ498" s="39"/>
      <c r="GR498" s="39"/>
      <c r="GS498" s="39"/>
      <c r="GT498" s="39"/>
      <c r="GU498" s="39"/>
      <c r="GV498" s="39"/>
      <c r="GW498" s="39"/>
      <c r="GX498" s="39"/>
      <c r="GY498" s="39"/>
      <c r="GZ498" s="39"/>
      <c r="HA498" s="39"/>
      <c r="HB498" s="39"/>
      <c r="HC498" s="39"/>
      <c r="HD498" s="39"/>
      <c r="HE498" s="39"/>
      <c r="HF498" s="39"/>
      <c r="HG498" s="39"/>
      <c r="HH498" s="39"/>
      <c r="HI498" s="39"/>
      <c r="HJ498" s="39"/>
      <c r="HK498" s="39"/>
      <c r="HL498" s="39"/>
      <c r="HM498" s="39"/>
      <c r="HN498" s="39"/>
      <c r="HO498" s="39"/>
      <c r="HP498" s="39"/>
      <c r="HQ498" s="39"/>
      <c r="HR498" s="39"/>
      <c r="HS498" s="39"/>
      <c r="HT498" s="39"/>
      <c r="HU498" s="39"/>
      <c r="HV498" s="39"/>
      <c r="HW498" s="39"/>
      <c r="HX498" s="39"/>
      <c r="HY498" s="39"/>
      <c r="HZ498" s="39"/>
      <c r="IA498" s="39"/>
      <c r="IB498" s="39"/>
      <c r="IC498" s="39"/>
      <c r="ID498" s="39"/>
      <c r="IE498" s="39"/>
      <c r="IF498" s="39"/>
      <c r="IG498" s="39"/>
      <c r="IH498" s="39"/>
      <c r="II498" s="39"/>
      <c r="IJ498" s="39"/>
    </row>
    <row r="499" spans="1:244" s="3" customFormat="1" ht="11.1" customHeight="1" x14ac:dyDescent="0.2">
      <c r="A499" s="40" t="s">
        <v>50</v>
      </c>
      <c r="B499" s="40"/>
      <c r="D499" s="6"/>
      <c r="E499" s="6"/>
      <c r="F499" s="6"/>
      <c r="G499" s="6"/>
      <c r="H499" s="105"/>
      <c r="I499" s="6"/>
    </row>
    <row r="500" spans="1:244" ht="11.1" customHeight="1" x14ac:dyDescent="0.2">
      <c r="A500" s="42" t="s">
        <v>284</v>
      </c>
      <c r="B500" s="42" t="s">
        <v>284</v>
      </c>
      <c r="C500" s="8" t="s">
        <v>577</v>
      </c>
      <c r="D500" s="9">
        <v>38250</v>
      </c>
      <c r="E500" s="16">
        <v>2250</v>
      </c>
      <c r="F500" s="16">
        <f>SUM(D500:E500)</f>
        <v>40500</v>
      </c>
      <c r="G500" s="16">
        <v>40500</v>
      </c>
      <c r="H500" s="108">
        <f>G500/F500</f>
        <v>1</v>
      </c>
      <c r="I500" s="12" t="s">
        <v>314</v>
      </c>
    </row>
    <row r="501" spans="1:244" ht="11.1" customHeight="1" x14ac:dyDescent="0.2">
      <c r="A501" s="42" t="s">
        <v>284</v>
      </c>
      <c r="B501" s="42"/>
      <c r="C501" s="8" t="s">
        <v>578</v>
      </c>
      <c r="D501" s="9">
        <v>5581800</v>
      </c>
      <c r="E501" s="16">
        <v>177200</v>
      </c>
      <c r="F501" s="16">
        <f t="shared" ref="F501:F515" si="97">SUM(D501:E501)</f>
        <v>5759000</v>
      </c>
      <c r="G501" s="16">
        <v>5759000</v>
      </c>
      <c r="H501" s="108">
        <f t="shared" ref="H501:H516" si="98">G501/F501</f>
        <v>1</v>
      </c>
      <c r="I501" s="12" t="s">
        <v>314</v>
      </c>
    </row>
    <row r="502" spans="1:244" ht="11.1" customHeight="1" x14ac:dyDescent="0.2">
      <c r="A502" s="42" t="s">
        <v>284</v>
      </c>
      <c r="B502" s="42"/>
      <c r="C502" s="8" t="s">
        <v>579</v>
      </c>
      <c r="D502" s="9">
        <v>10624000</v>
      </c>
      <c r="E502" s="16">
        <v>498000</v>
      </c>
      <c r="F502" s="16">
        <f t="shared" si="97"/>
        <v>11122000</v>
      </c>
      <c r="G502" s="16">
        <v>11122000</v>
      </c>
      <c r="H502" s="108">
        <f t="shared" si="98"/>
        <v>1</v>
      </c>
      <c r="I502" s="12" t="s">
        <v>314</v>
      </c>
    </row>
    <row r="503" spans="1:244" ht="11.1" customHeight="1" x14ac:dyDescent="0.2">
      <c r="A503" s="42" t="s">
        <v>284</v>
      </c>
      <c r="B503" s="42"/>
      <c r="C503" s="8" t="s">
        <v>564</v>
      </c>
      <c r="D503" s="9">
        <v>100000</v>
      </c>
      <c r="E503" s="16"/>
      <c r="F503" s="16">
        <f t="shared" si="97"/>
        <v>100000</v>
      </c>
      <c r="G503" s="16">
        <v>100000</v>
      </c>
      <c r="H503" s="108">
        <f t="shared" si="98"/>
        <v>1</v>
      </c>
      <c r="I503" s="12" t="s">
        <v>314</v>
      </c>
    </row>
    <row r="504" spans="1:244" ht="11.1" customHeight="1" x14ac:dyDescent="0.2">
      <c r="A504" s="42" t="s">
        <v>284</v>
      </c>
      <c r="B504" s="42"/>
      <c r="C504" s="8" t="s">
        <v>580</v>
      </c>
      <c r="D504" s="9">
        <v>4324000</v>
      </c>
      <c r="E504" s="16">
        <v>184000</v>
      </c>
      <c r="F504" s="16">
        <f t="shared" si="97"/>
        <v>4508000</v>
      </c>
      <c r="G504" s="16">
        <v>4508000</v>
      </c>
      <c r="H504" s="108">
        <f t="shared" si="98"/>
        <v>1</v>
      </c>
      <c r="I504" s="12" t="s">
        <v>314</v>
      </c>
    </row>
    <row r="505" spans="1:244" ht="11.1" customHeight="1" x14ac:dyDescent="0.2">
      <c r="A505" s="42" t="s">
        <v>284</v>
      </c>
      <c r="B505" s="42"/>
      <c r="C505" s="8" t="s">
        <v>581</v>
      </c>
      <c r="D505" s="9">
        <v>8000000</v>
      </c>
      <c r="E505" s="16">
        <v>500000</v>
      </c>
      <c r="F505" s="16">
        <f t="shared" si="97"/>
        <v>8500000</v>
      </c>
      <c r="G505" s="16">
        <v>8500000</v>
      </c>
      <c r="H505" s="108">
        <f t="shared" si="98"/>
        <v>1</v>
      </c>
      <c r="I505" s="12" t="s">
        <v>314</v>
      </c>
    </row>
    <row r="506" spans="1:244" ht="11.1" customHeight="1" x14ac:dyDescent="0.2">
      <c r="A506" s="42" t="s">
        <v>428</v>
      </c>
      <c r="B506" s="42" t="s">
        <v>428</v>
      </c>
      <c r="C506" s="8" t="s">
        <v>565</v>
      </c>
      <c r="D506" s="9">
        <v>10463872</v>
      </c>
      <c r="E506" s="16"/>
      <c r="F506" s="16">
        <f t="shared" si="97"/>
        <v>10463872</v>
      </c>
      <c r="G506" s="16">
        <v>10463872</v>
      </c>
      <c r="H506" s="108">
        <f t="shared" si="98"/>
        <v>1</v>
      </c>
      <c r="I506" s="12" t="s">
        <v>314</v>
      </c>
    </row>
    <row r="507" spans="1:244" ht="11.1" customHeight="1" x14ac:dyDescent="0.2">
      <c r="A507" s="42" t="s">
        <v>429</v>
      </c>
      <c r="B507" s="42" t="s">
        <v>429</v>
      </c>
      <c r="C507" s="9" t="s">
        <v>566</v>
      </c>
      <c r="D507" s="9">
        <v>39330</v>
      </c>
      <c r="E507" s="16">
        <v>33630</v>
      </c>
      <c r="F507" s="16">
        <f t="shared" si="97"/>
        <v>72960</v>
      </c>
      <c r="G507" s="16">
        <v>72960</v>
      </c>
      <c r="H507" s="108">
        <f t="shared" si="98"/>
        <v>1</v>
      </c>
      <c r="I507" s="12" t="s">
        <v>314</v>
      </c>
    </row>
    <row r="508" spans="1:244" ht="11.1" customHeight="1" x14ac:dyDescent="0.2">
      <c r="A508" s="42" t="s">
        <v>338</v>
      </c>
      <c r="B508" s="42" t="s">
        <v>338</v>
      </c>
      <c r="C508" s="9" t="s">
        <v>567</v>
      </c>
      <c r="D508" s="9">
        <v>2748546</v>
      </c>
      <c r="E508" s="16"/>
      <c r="F508" s="16">
        <f t="shared" si="97"/>
        <v>2748546</v>
      </c>
      <c r="G508" s="16">
        <v>2748546</v>
      </c>
      <c r="H508" s="108">
        <f t="shared" si="98"/>
        <v>1</v>
      </c>
      <c r="I508" s="12" t="s">
        <v>314</v>
      </c>
    </row>
    <row r="509" spans="1:244" ht="11.1" customHeight="1" x14ac:dyDescent="0.2">
      <c r="A509" s="42" t="s">
        <v>303</v>
      </c>
      <c r="B509" s="42" t="s">
        <v>303</v>
      </c>
      <c r="C509" s="9" t="s">
        <v>590</v>
      </c>
      <c r="D509" s="9">
        <v>0</v>
      </c>
      <c r="E509" s="16">
        <v>3915653</v>
      </c>
      <c r="F509" s="16">
        <f t="shared" si="97"/>
        <v>3915653</v>
      </c>
      <c r="G509" s="16">
        <v>3915653</v>
      </c>
      <c r="H509" s="108">
        <f t="shared" si="98"/>
        <v>1</v>
      </c>
      <c r="I509" s="12" t="s">
        <v>314</v>
      </c>
    </row>
    <row r="510" spans="1:244" ht="11.1" customHeight="1" x14ac:dyDescent="0.2">
      <c r="A510" s="42" t="s">
        <v>303</v>
      </c>
      <c r="B510" s="42" t="s">
        <v>303</v>
      </c>
      <c r="C510" s="9" t="s">
        <v>416</v>
      </c>
      <c r="D510" s="16">
        <v>0</v>
      </c>
      <c r="E510" s="16">
        <v>2111375</v>
      </c>
      <c r="F510" s="16">
        <f t="shared" si="97"/>
        <v>2111375</v>
      </c>
      <c r="G510" s="16">
        <v>2111375</v>
      </c>
      <c r="H510" s="108">
        <f t="shared" si="98"/>
        <v>1</v>
      </c>
      <c r="I510" s="12" t="s">
        <v>314</v>
      </c>
    </row>
    <row r="511" spans="1:244" ht="11.1" customHeight="1" x14ac:dyDescent="0.2">
      <c r="A511" s="42" t="s">
        <v>303</v>
      </c>
      <c r="B511" s="42"/>
      <c r="C511" s="9" t="s">
        <v>613</v>
      </c>
      <c r="D511" s="16">
        <v>0</v>
      </c>
      <c r="E511" s="16">
        <v>3232076</v>
      </c>
      <c r="F511" s="16">
        <f t="shared" si="97"/>
        <v>3232076</v>
      </c>
      <c r="G511" s="16">
        <v>3232076</v>
      </c>
      <c r="H511" s="108">
        <f t="shared" si="98"/>
        <v>1</v>
      </c>
      <c r="I511" s="12" t="s">
        <v>314</v>
      </c>
    </row>
    <row r="512" spans="1:244" ht="11.1" customHeight="1" x14ac:dyDescent="0.2">
      <c r="A512" s="42" t="s">
        <v>303</v>
      </c>
      <c r="B512" s="42"/>
      <c r="C512" s="9" t="s">
        <v>304</v>
      </c>
      <c r="D512" s="16">
        <v>0</v>
      </c>
      <c r="E512" s="16">
        <v>12373700</v>
      </c>
      <c r="F512" s="16">
        <f t="shared" si="97"/>
        <v>12373700</v>
      </c>
      <c r="G512" s="16">
        <v>12373700</v>
      </c>
      <c r="H512" s="108">
        <f t="shared" si="98"/>
        <v>1</v>
      </c>
      <c r="I512" s="12" t="s">
        <v>314</v>
      </c>
    </row>
    <row r="513" spans="1:244" ht="11.1" customHeight="1" x14ac:dyDescent="0.2">
      <c r="A513" s="42" t="s">
        <v>614</v>
      </c>
      <c r="B513" s="42"/>
      <c r="C513" s="9" t="s">
        <v>615</v>
      </c>
      <c r="D513" s="16">
        <v>0</v>
      </c>
      <c r="E513" s="16">
        <v>5130</v>
      </c>
      <c r="F513" s="16">
        <f t="shared" si="97"/>
        <v>5130</v>
      </c>
      <c r="G513" s="16">
        <v>5130</v>
      </c>
      <c r="H513" s="108">
        <f t="shared" si="98"/>
        <v>1</v>
      </c>
      <c r="I513" s="12" t="s">
        <v>314</v>
      </c>
    </row>
    <row r="514" spans="1:244" ht="11.1" customHeight="1" x14ac:dyDescent="0.2">
      <c r="A514" s="42" t="s">
        <v>614</v>
      </c>
      <c r="B514" s="42"/>
      <c r="C514" s="9" t="s">
        <v>639</v>
      </c>
      <c r="D514" s="16">
        <v>0</v>
      </c>
      <c r="E514" s="16">
        <v>1728387</v>
      </c>
      <c r="F514" s="16">
        <f t="shared" si="97"/>
        <v>1728387</v>
      </c>
      <c r="G514" s="16">
        <v>1728387</v>
      </c>
      <c r="H514" s="108">
        <f t="shared" si="98"/>
        <v>1</v>
      </c>
      <c r="I514" s="12" t="s">
        <v>314</v>
      </c>
    </row>
    <row r="515" spans="1:244" ht="11.1" customHeight="1" x14ac:dyDescent="0.2">
      <c r="A515" s="42" t="s">
        <v>400</v>
      </c>
      <c r="B515" s="42" t="s">
        <v>400</v>
      </c>
      <c r="C515" s="9" t="s">
        <v>514</v>
      </c>
      <c r="D515" s="16">
        <v>0</v>
      </c>
      <c r="E515" s="9">
        <v>1817115</v>
      </c>
      <c r="F515" s="16">
        <f t="shared" si="97"/>
        <v>1817115</v>
      </c>
      <c r="G515" s="16">
        <v>1817115</v>
      </c>
      <c r="H515" s="108">
        <f t="shared" si="98"/>
        <v>1</v>
      </c>
      <c r="I515" s="12" t="s">
        <v>314</v>
      </c>
    </row>
    <row r="516" spans="1:244" s="3" customFormat="1" ht="11.1" customHeight="1" x14ac:dyDescent="0.2">
      <c r="A516" s="14"/>
      <c r="B516" s="14"/>
      <c r="C516" s="14" t="s">
        <v>62</v>
      </c>
      <c r="D516" s="14">
        <f>SUM(D500:D515)</f>
        <v>41919798</v>
      </c>
      <c r="E516" s="14">
        <f>SUM(E500:E515)</f>
        <v>26578516</v>
      </c>
      <c r="F516" s="14">
        <f>SUM(F500:F515)</f>
        <v>68498314</v>
      </c>
      <c r="G516" s="14">
        <v>68498314</v>
      </c>
      <c r="H516" s="108">
        <f t="shared" si="98"/>
        <v>1</v>
      </c>
      <c r="I516" s="76"/>
    </row>
    <row r="517" spans="1:244" s="3" customFormat="1" ht="11.1" customHeight="1" x14ac:dyDescent="0.2">
      <c r="A517" s="6"/>
      <c r="B517" s="6"/>
      <c r="C517" s="6"/>
      <c r="D517" s="6"/>
      <c r="E517" s="6" t="s">
        <v>456</v>
      </c>
      <c r="F517" s="6"/>
      <c r="G517" s="6"/>
      <c r="H517" s="105"/>
      <c r="I517" s="6"/>
    </row>
    <row r="518" spans="1:244" s="3" customFormat="1" ht="11.1" customHeight="1" x14ac:dyDescent="0.2">
      <c r="A518" s="6"/>
      <c r="B518" s="6"/>
      <c r="C518" s="6"/>
      <c r="D518" s="6"/>
      <c r="E518" s="6"/>
      <c r="F518" s="6"/>
      <c r="G518" s="6"/>
      <c r="H518" s="105"/>
      <c r="I518" s="6"/>
    </row>
    <row r="519" spans="1:244" s="3" customFormat="1" ht="11.1" customHeight="1" x14ac:dyDescent="0.2">
      <c r="A519" s="6" t="s">
        <v>516</v>
      </c>
      <c r="B519" s="6"/>
      <c r="C519" s="6"/>
      <c r="D519" s="6"/>
      <c r="E519" s="6"/>
      <c r="F519" s="6"/>
      <c r="G519" s="6"/>
      <c r="H519" s="105"/>
      <c r="I519" s="6"/>
    </row>
    <row r="520" spans="1:244" s="3" customFormat="1" ht="12.4" customHeight="1" x14ac:dyDescent="0.2">
      <c r="A520" s="39" t="s">
        <v>228</v>
      </c>
      <c r="B520" s="39"/>
      <c r="C520" s="39"/>
      <c r="D520" s="39"/>
      <c r="E520" s="39"/>
      <c r="F520" s="39"/>
      <c r="G520" s="39"/>
      <c r="H520" s="107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F520" s="39"/>
      <c r="AG520" s="39"/>
      <c r="AH520" s="39"/>
      <c r="AI520" s="39"/>
      <c r="AJ520" s="39"/>
      <c r="AK520" s="39"/>
      <c r="AL520" s="39"/>
      <c r="AM520" s="39"/>
      <c r="AN520" s="39"/>
      <c r="AO520" s="39"/>
      <c r="AP520" s="39"/>
      <c r="AQ520" s="39"/>
      <c r="AR520" s="39"/>
      <c r="AS520" s="39"/>
      <c r="AT520" s="39"/>
      <c r="AU520" s="39"/>
      <c r="AV520" s="39"/>
      <c r="AW520" s="39"/>
      <c r="AX520" s="39"/>
      <c r="AY520" s="39"/>
      <c r="AZ520" s="39"/>
      <c r="BA520" s="39"/>
      <c r="BB520" s="39"/>
      <c r="BC520" s="39"/>
      <c r="BD520" s="39"/>
      <c r="BE520" s="39"/>
      <c r="BF520" s="39"/>
      <c r="BG520" s="39"/>
      <c r="BH520" s="39"/>
      <c r="BI520" s="39"/>
      <c r="BJ520" s="39"/>
      <c r="BK520" s="39"/>
      <c r="BL520" s="39"/>
      <c r="BM520" s="39"/>
      <c r="BN520" s="39"/>
      <c r="BO520" s="39"/>
      <c r="BP520" s="39"/>
      <c r="BQ520" s="39"/>
      <c r="BR520" s="39"/>
      <c r="BS520" s="39"/>
      <c r="BT520" s="39"/>
      <c r="BU520" s="39"/>
      <c r="BV520" s="39"/>
      <c r="BW520" s="39"/>
      <c r="BX520" s="39"/>
      <c r="BY520" s="39"/>
      <c r="BZ520" s="39"/>
      <c r="CA520" s="39"/>
      <c r="CB520" s="39"/>
      <c r="CC520" s="39"/>
      <c r="CD520" s="39"/>
      <c r="CE520" s="39"/>
      <c r="CF520" s="39"/>
      <c r="CG520" s="39"/>
      <c r="CH520" s="39"/>
      <c r="CI520" s="39"/>
      <c r="CJ520" s="39"/>
      <c r="CK520" s="39"/>
      <c r="CL520" s="39"/>
      <c r="CM520" s="39"/>
      <c r="CN520" s="39"/>
      <c r="CO520" s="39"/>
      <c r="CP520" s="39"/>
      <c r="CQ520" s="39"/>
      <c r="CR520" s="39"/>
      <c r="CS520" s="39"/>
      <c r="CT520" s="39"/>
      <c r="CU520" s="39"/>
      <c r="CV520" s="39"/>
      <c r="CW520" s="39"/>
      <c r="CX520" s="39"/>
      <c r="CY520" s="39"/>
      <c r="CZ520" s="39"/>
      <c r="DA520" s="39"/>
      <c r="DB520" s="39"/>
      <c r="DC520" s="39"/>
      <c r="DD520" s="39"/>
      <c r="DE520" s="39"/>
      <c r="DF520" s="39"/>
      <c r="DG520" s="39"/>
      <c r="DH520" s="39"/>
      <c r="DI520" s="39"/>
      <c r="DJ520" s="39"/>
      <c r="DK520" s="39"/>
      <c r="DL520" s="39"/>
      <c r="DM520" s="39"/>
      <c r="DN520" s="39"/>
      <c r="DO520" s="39"/>
      <c r="DP520" s="39"/>
      <c r="DQ520" s="39"/>
      <c r="DR520" s="39"/>
      <c r="DS520" s="39"/>
      <c r="DT520" s="39"/>
      <c r="DU520" s="39"/>
      <c r="DV520" s="39"/>
      <c r="DW520" s="39"/>
      <c r="DX520" s="39"/>
      <c r="DY520" s="39"/>
      <c r="DZ520" s="39"/>
      <c r="EA520" s="39"/>
      <c r="EB520" s="39"/>
      <c r="EC520" s="39"/>
      <c r="ED520" s="39"/>
      <c r="EE520" s="39"/>
      <c r="EF520" s="39"/>
      <c r="EG520" s="39"/>
      <c r="EH520" s="39"/>
      <c r="EI520" s="39"/>
      <c r="EJ520" s="39"/>
      <c r="EK520" s="39"/>
      <c r="EL520" s="39"/>
      <c r="EM520" s="39"/>
      <c r="EN520" s="39"/>
      <c r="EO520" s="39"/>
      <c r="EP520" s="39"/>
      <c r="EQ520" s="39"/>
      <c r="ER520" s="39"/>
      <c r="ES520" s="39"/>
      <c r="ET520" s="39"/>
      <c r="EU520" s="39"/>
      <c r="EV520" s="39"/>
      <c r="EW520" s="39"/>
      <c r="EX520" s="39"/>
      <c r="EY520" s="39"/>
      <c r="EZ520" s="39"/>
      <c r="FA520" s="39"/>
      <c r="FB520" s="39"/>
      <c r="FC520" s="39"/>
      <c r="FD520" s="39"/>
      <c r="FE520" s="39"/>
      <c r="FF520" s="39"/>
      <c r="FG520" s="39"/>
      <c r="FH520" s="39"/>
      <c r="FI520" s="39"/>
      <c r="FJ520" s="39"/>
      <c r="FK520" s="39"/>
      <c r="FL520" s="39"/>
      <c r="FM520" s="39"/>
      <c r="FN520" s="39"/>
      <c r="FO520" s="39"/>
      <c r="FP520" s="39"/>
      <c r="FQ520" s="39"/>
      <c r="FR520" s="39"/>
      <c r="FS520" s="39"/>
      <c r="FT520" s="39"/>
      <c r="FU520" s="39"/>
      <c r="FV520" s="39"/>
      <c r="FW520" s="39"/>
      <c r="FX520" s="39"/>
      <c r="FY520" s="39"/>
      <c r="FZ520" s="39"/>
      <c r="GA520" s="39"/>
      <c r="GB520" s="39"/>
      <c r="GC520" s="39"/>
      <c r="GD520" s="39"/>
      <c r="GE520" s="39"/>
      <c r="GF520" s="39"/>
      <c r="GG520" s="39"/>
      <c r="GH520" s="39"/>
      <c r="GI520" s="39"/>
      <c r="GJ520" s="39"/>
      <c r="GK520" s="39"/>
      <c r="GL520" s="39"/>
      <c r="GM520" s="39"/>
      <c r="GN520" s="39"/>
      <c r="GO520" s="39"/>
      <c r="GP520" s="39"/>
      <c r="GQ520" s="39"/>
      <c r="GR520" s="39"/>
      <c r="GS520" s="39"/>
      <c r="GT520" s="39"/>
      <c r="GU520" s="39"/>
      <c r="GV520" s="39"/>
      <c r="GW520" s="39"/>
      <c r="GX520" s="39"/>
      <c r="GY520" s="39"/>
      <c r="GZ520" s="39"/>
      <c r="HA520" s="39"/>
      <c r="HB520" s="39"/>
      <c r="HC520" s="39"/>
      <c r="HD520" s="39"/>
      <c r="HE520" s="39"/>
      <c r="HF520" s="39"/>
      <c r="HG520" s="39"/>
      <c r="HH520" s="39"/>
      <c r="HI520" s="39"/>
      <c r="HJ520" s="39"/>
      <c r="HK520" s="39"/>
      <c r="HL520" s="39"/>
      <c r="HM520" s="39"/>
      <c r="HN520" s="39"/>
      <c r="HO520" s="39"/>
      <c r="HP520" s="39"/>
      <c r="HQ520" s="39"/>
      <c r="HR520" s="39"/>
      <c r="HS520" s="39"/>
      <c r="HT520" s="39"/>
      <c r="HU520" s="39"/>
      <c r="HV520" s="39"/>
      <c r="HW520" s="39"/>
      <c r="HX520" s="39"/>
      <c r="HY520" s="39"/>
      <c r="HZ520" s="39"/>
      <c r="IA520" s="39"/>
      <c r="IB520" s="39"/>
      <c r="IC520" s="39"/>
      <c r="ID520" s="39"/>
      <c r="IE520" s="39"/>
      <c r="IF520" s="39"/>
      <c r="IG520" s="39"/>
      <c r="IH520" s="39"/>
      <c r="II520" s="39"/>
      <c r="IJ520" s="39"/>
    </row>
    <row r="521" spans="1:244" s="18" customFormat="1" ht="11.85" customHeight="1" x14ac:dyDescent="0.2">
      <c r="A521" s="50" t="s">
        <v>52</v>
      </c>
      <c r="B521" s="50"/>
      <c r="D521" s="19"/>
      <c r="E521" s="19"/>
      <c r="F521" s="19"/>
      <c r="G521" s="19"/>
      <c r="H521" s="101"/>
      <c r="I521" s="19"/>
    </row>
    <row r="522" spans="1:244" ht="11.85" customHeight="1" x14ac:dyDescent="0.2">
      <c r="A522" s="42" t="s">
        <v>218</v>
      </c>
      <c r="B522" s="42" t="s">
        <v>218</v>
      </c>
      <c r="C522" s="8" t="s">
        <v>515</v>
      </c>
      <c r="D522" s="9">
        <v>15748000</v>
      </c>
      <c r="E522" s="9"/>
      <c r="F522" s="9">
        <f>SUM(D522:E522)</f>
        <v>15748000</v>
      </c>
      <c r="G522" s="9">
        <v>15748031</v>
      </c>
      <c r="H522" s="93">
        <f>G522/F522</f>
        <v>1.000001968503937</v>
      </c>
      <c r="I522" s="12" t="s">
        <v>314</v>
      </c>
    </row>
    <row r="523" spans="1:244" ht="12" customHeight="1" x14ac:dyDescent="0.2">
      <c r="A523" s="42" t="s">
        <v>218</v>
      </c>
      <c r="B523" s="42"/>
      <c r="C523" s="8" t="s">
        <v>517</v>
      </c>
      <c r="D523" s="9">
        <v>3936000</v>
      </c>
      <c r="E523" s="9"/>
      <c r="F523" s="9">
        <f t="shared" ref="F523:F524" si="99">SUM(D523:E523)</f>
        <v>3936000</v>
      </c>
      <c r="G523" s="9">
        <v>4206258</v>
      </c>
      <c r="H523" s="93">
        <f t="shared" ref="H523:H525" si="100">G523/F523</f>
        <v>1.0686631097560975</v>
      </c>
      <c r="I523" s="12" t="s">
        <v>314</v>
      </c>
    </row>
    <row r="524" spans="1:244" ht="12" customHeight="1" x14ac:dyDescent="0.2">
      <c r="A524" s="42" t="s">
        <v>318</v>
      </c>
      <c r="B524" s="42" t="s">
        <v>318</v>
      </c>
      <c r="C524" s="8" t="s">
        <v>506</v>
      </c>
      <c r="D524" s="9">
        <v>5315000</v>
      </c>
      <c r="E524" s="9"/>
      <c r="F524" s="9">
        <f t="shared" si="99"/>
        <v>5315000</v>
      </c>
      <c r="G524" s="9">
        <v>5314758</v>
      </c>
      <c r="H524" s="93">
        <f t="shared" si="100"/>
        <v>0.99995446848541858</v>
      </c>
      <c r="I524" s="12" t="s">
        <v>314</v>
      </c>
    </row>
    <row r="525" spans="1:244" s="3" customFormat="1" ht="11.85" customHeight="1" x14ac:dyDescent="0.2">
      <c r="A525" s="43"/>
      <c r="B525" s="43"/>
      <c r="C525" s="13" t="s">
        <v>85</v>
      </c>
      <c r="D525" s="14">
        <f>SUM(D522:D524)</f>
        <v>24999000</v>
      </c>
      <c r="E525" s="14">
        <f>SUM(E522:E524)</f>
        <v>0</v>
      </c>
      <c r="F525" s="14">
        <f>SUM(F522:F524)</f>
        <v>24999000</v>
      </c>
      <c r="G525" s="14">
        <v>25269047</v>
      </c>
      <c r="H525" s="93">
        <f t="shared" si="100"/>
        <v>1.0108023120924836</v>
      </c>
      <c r="I525" s="6"/>
    </row>
    <row r="526" spans="1:244" s="3" customFormat="1" ht="11.85" customHeight="1" x14ac:dyDescent="0.2">
      <c r="A526" s="40"/>
      <c r="B526" s="40"/>
      <c r="D526" s="6"/>
      <c r="E526" s="6"/>
      <c r="F526" s="6"/>
      <c r="G526" s="6"/>
      <c r="H526" s="105"/>
      <c r="I526" s="6"/>
    </row>
    <row r="527" spans="1:244" s="3" customFormat="1" ht="11.1" customHeight="1" x14ac:dyDescent="0.2">
      <c r="A527" s="6"/>
      <c r="B527" s="6"/>
      <c r="C527" s="6"/>
      <c r="D527" s="6"/>
      <c r="E527" s="6"/>
      <c r="F527" s="6"/>
      <c r="G527" s="6"/>
      <c r="H527" s="105"/>
      <c r="I527" s="6"/>
    </row>
    <row r="528" spans="1:244" s="18" customFormat="1" ht="11.85" customHeight="1" x14ac:dyDescent="0.2">
      <c r="A528" s="56" t="s">
        <v>363</v>
      </c>
      <c r="B528" s="56"/>
      <c r="C528" s="1"/>
      <c r="D528" s="19"/>
      <c r="E528" s="19"/>
      <c r="F528" s="19"/>
      <c r="G528" s="19"/>
      <c r="H528" s="101"/>
      <c r="I528" s="19"/>
    </row>
    <row r="529" spans="1:244" s="18" customFormat="1" ht="11.85" customHeight="1" x14ac:dyDescent="0.2">
      <c r="A529" s="39" t="s">
        <v>228</v>
      </c>
      <c r="B529" s="39"/>
      <c r="C529" s="39"/>
      <c r="D529" s="39"/>
      <c r="E529" s="39"/>
      <c r="F529" s="39"/>
      <c r="G529" s="39"/>
      <c r="H529" s="107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F529" s="39"/>
      <c r="AG529" s="39"/>
      <c r="AH529" s="39"/>
      <c r="AI529" s="39"/>
      <c r="AJ529" s="39"/>
      <c r="AK529" s="39"/>
      <c r="AL529" s="39"/>
      <c r="AM529" s="39"/>
      <c r="AN529" s="39"/>
      <c r="AO529" s="39"/>
      <c r="AP529" s="39"/>
      <c r="AQ529" s="39"/>
      <c r="AR529" s="39"/>
      <c r="AS529" s="39"/>
      <c r="AT529" s="39"/>
      <c r="AU529" s="39"/>
      <c r="AV529" s="39"/>
      <c r="AW529" s="39"/>
      <c r="AX529" s="39"/>
      <c r="AY529" s="39"/>
      <c r="AZ529" s="39"/>
      <c r="BA529" s="39"/>
      <c r="BB529" s="39"/>
      <c r="BC529" s="39"/>
      <c r="BD529" s="39"/>
      <c r="BE529" s="39"/>
      <c r="BF529" s="39"/>
      <c r="BG529" s="39"/>
      <c r="BH529" s="39"/>
      <c r="BI529" s="39"/>
      <c r="BJ529" s="39"/>
      <c r="BK529" s="39"/>
      <c r="BL529" s="39"/>
      <c r="BM529" s="39"/>
      <c r="BN529" s="39"/>
      <c r="BO529" s="39"/>
      <c r="BP529" s="39"/>
      <c r="BQ529" s="39"/>
      <c r="BR529" s="39"/>
      <c r="BS529" s="39"/>
      <c r="BT529" s="39"/>
      <c r="BU529" s="39"/>
      <c r="BV529" s="39"/>
      <c r="BW529" s="39"/>
      <c r="BX529" s="39"/>
      <c r="BY529" s="39"/>
      <c r="BZ529" s="39"/>
      <c r="CA529" s="39"/>
      <c r="CB529" s="39"/>
      <c r="CC529" s="39"/>
      <c r="CD529" s="39"/>
      <c r="CE529" s="39"/>
      <c r="CF529" s="39"/>
      <c r="CG529" s="39"/>
      <c r="CH529" s="39"/>
      <c r="CI529" s="39"/>
      <c r="CJ529" s="39"/>
      <c r="CK529" s="39"/>
      <c r="CL529" s="39"/>
      <c r="CM529" s="39"/>
      <c r="CN529" s="39"/>
      <c r="CO529" s="39"/>
      <c r="CP529" s="39"/>
      <c r="CQ529" s="39"/>
      <c r="CR529" s="39"/>
      <c r="CS529" s="39"/>
      <c r="CT529" s="39"/>
      <c r="CU529" s="39"/>
      <c r="CV529" s="39"/>
      <c r="CW529" s="39"/>
      <c r="CX529" s="39"/>
      <c r="CY529" s="39"/>
      <c r="CZ529" s="39"/>
      <c r="DA529" s="39"/>
      <c r="DB529" s="39"/>
      <c r="DC529" s="39"/>
      <c r="DD529" s="39"/>
      <c r="DE529" s="39"/>
      <c r="DF529" s="39"/>
      <c r="DG529" s="39"/>
      <c r="DH529" s="39"/>
      <c r="DI529" s="39"/>
      <c r="DJ529" s="39"/>
      <c r="DK529" s="39"/>
      <c r="DL529" s="39"/>
      <c r="DM529" s="39"/>
      <c r="DN529" s="39"/>
      <c r="DO529" s="39"/>
      <c r="DP529" s="39"/>
      <c r="DQ529" s="39"/>
      <c r="DR529" s="39"/>
      <c r="DS529" s="39"/>
      <c r="DT529" s="39"/>
      <c r="DU529" s="39"/>
      <c r="DV529" s="39"/>
      <c r="DW529" s="39"/>
      <c r="DX529" s="39"/>
      <c r="DY529" s="39"/>
      <c r="DZ529" s="39"/>
      <c r="EA529" s="39"/>
      <c r="EB529" s="39"/>
      <c r="EC529" s="39"/>
      <c r="ED529" s="39"/>
      <c r="EE529" s="39"/>
      <c r="EF529" s="39"/>
      <c r="EG529" s="39"/>
      <c r="EH529" s="39"/>
      <c r="EI529" s="39"/>
      <c r="EJ529" s="39"/>
      <c r="EK529" s="39"/>
      <c r="EL529" s="39"/>
      <c r="EM529" s="39"/>
      <c r="EN529" s="39"/>
      <c r="EO529" s="39"/>
      <c r="EP529" s="39"/>
      <c r="EQ529" s="39"/>
      <c r="ER529" s="39"/>
      <c r="ES529" s="39"/>
      <c r="ET529" s="39"/>
      <c r="EU529" s="39"/>
      <c r="EV529" s="39"/>
      <c r="EW529" s="39"/>
      <c r="EX529" s="39"/>
      <c r="EY529" s="39"/>
      <c r="EZ529" s="39"/>
      <c r="FA529" s="39"/>
      <c r="FB529" s="39"/>
      <c r="FC529" s="39"/>
      <c r="FD529" s="39"/>
      <c r="FE529" s="39"/>
      <c r="FF529" s="39"/>
      <c r="FG529" s="39"/>
      <c r="FH529" s="39"/>
      <c r="FI529" s="39"/>
      <c r="FJ529" s="39"/>
      <c r="FK529" s="39"/>
      <c r="FL529" s="39"/>
      <c r="FM529" s="39"/>
      <c r="FN529" s="39"/>
      <c r="FO529" s="39"/>
      <c r="FP529" s="39"/>
      <c r="FQ529" s="39"/>
      <c r="FR529" s="39"/>
      <c r="FS529" s="39"/>
      <c r="FT529" s="39"/>
      <c r="FU529" s="39"/>
      <c r="FV529" s="39"/>
      <c r="FW529" s="39"/>
      <c r="FX529" s="39"/>
      <c r="FY529" s="39"/>
      <c r="FZ529" s="39"/>
      <c r="GA529" s="39"/>
      <c r="GB529" s="39"/>
      <c r="GC529" s="39"/>
      <c r="GD529" s="39"/>
      <c r="GE529" s="39"/>
      <c r="GF529" s="39"/>
      <c r="GG529" s="39"/>
      <c r="GH529" s="39"/>
      <c r="GI529" s="39"/>
      <c r="GJ529" s="39"/>
      <c r="GK529" s="39"/>
      <c r="GL529" s="39"/>
      <c r="GM529" s="39"/>
      <c r="GN529" s="39"/>
      <c r="GO529" s="39"/>
      <c r="GP529" s="39"/>
      <c r="GQ529" s="39"/>
      <c r="GR529" s="39"/>
      <c r="GS529" s="39"/>
      <c r="GT529" s="39"/>
      <c r="GU529" s="39"/>
      <c r="GV529" s="39"/>
      <c r="GW529" s="39"/>
      <c r="GX529" s="39"/>
      <c r="GY529" s="39"/>
      <c r="GZ529" s="39"/>
      <c r="HA529" s="39"/>
      <c r="HB529" s="39"/>
      <c r="HC529" s="39"/>
      <c r="HD529" s="39"/>
      <c r="HE529" s="39"/>
      <c r="HF529" s="39"/>
      <c r="HG529" s="39"/>
      <c r="HH529" s="39"/>
      <c r="HI529" s="39"/>
      <c r="HJ529" s="39"/>
      <c r="HK529" s="39"/>
      <c r="HL529" s="39"/>
      <c r="HM529" s="39"/>
      <c r="HN529" s="39"/>
      <c r="HO529" s="39"/>
      <c r="HP529" s="39"/>
      <c r="HQ529" s="39"/>
      <c r="HR529" s="39"/>
      <c r="HS529" s="39"/>
      <c r="HT529" s="39"/>
      <c r="HU529" s="39"/>
      <c r="HV529" s="39"/>
      <c r="HW529" s="39"/>
      <c r="HX529" s="39"/>
      <c r="HY529" s="39"/>
      <c r="HZ529" s="39"/>
      <c r="IA529" s="39"/>
      <c r="IB529" s="39"/>
      <c r="IC529" s="39"/>
      <c r="ID529" s="39"/>
      <c r="IE529" s="39"/>
      <c r="IF529" s="39"/>
      <c r="IG529" s="39"/>
      <c r="IH529" s="39"/>
      <c r="II529" s="39"/>
      <c r="IJ529" s="39"/>
    </row>
    <row r="530" spans="1:244" s="18" customFormat="1" x14ac:dyDescent="0.2">
      <c r="A530" s="50" t="s">
        <v>50</v>
      </c>
      <c r="B530" s="50"/>
      <c r="D530" s="19" t="s">
        <v>456</v>
      </c>
      <c r="E530" s="19"/>
      <c r="F530" s="19"/>
      <c r="G530" s="19" t="s">
        <v>456</v>
      </c>
      <c r="H530" s="101"/>
      <c r="I530" s="19"/>
    </row>
    <row r="531" spans="1:244" ht="11.1" customHeight="1" x14ac:dyDescent="0.2">
      <c r="A531" s="42" t="s">
        <v>324</v>
      </c>
      <c r="B531" s="42" t="s">
        <v>324</v>
      </c>
      <c r="C531" s="9" t="s">
        <v>568</v>
      </c>
      <c r="D531" s="16">
        <v>3915653</v>
      </c>
      <c r="E531" s="16">
        <v>-3915653</v>
      </c>
      <c r="F531" s="16">
        <f t="shared" ref="F531:F532" si="101">SUM(D531:E531)</f>
        <v>0</v>
      </c>
      <c r="G531" s="16">
        <v>0</v>
      </c>
      <c r="H531" s="108">
        <v>0</v>
      </c>
      <c r="I531" s="12" t="s">
        <v>314</v>
      </c>
    </row>
    <row r="532" spans="1:244" ht="11.1" customHeight="1" x14ac:dyDescent="0.2">
      <c r="A532" s="42" t="s">
        <v>324</v>
      </c>
      <c r="B532" s="42"/>
      <c r="C532" s="9" t="s">
        <v>582</v>
      </c>
      <c r="D532" s="16">
        <v>1361450</v>
      </c>
      <c r="E532" s="16">
        <v>-1361450</v>
      </c>
      <c r="F532" s="16">
        <f t="shared" si="101"/>
        <v>0</v>
      </c>
      <c r="G532" s="16">
        <v>0</v>
      </c>
      <c r="H532" s="108">
        <v>0</v>
      </c>
      <c r="I532" s="12" t="s">
        <v>314</v>
      </c>
    </row>
    <row r="533" spans="1:244" s="3" customFormat="1" x14ac:dyDescent="0.2">
      <c r="A533" s="43"/>
      <c r="B533" s="43"/>
      <c r="C533" s="13" t="s">
        <v>51</v>
      </c>
      <c r="D533" s="14">
        <f>SUM(D531:D532)</f>
        <v>5277103</v>
      </c>
      <c r="E533" s="14">
        <f>SUM(E531:E532)</f>
        <v>-5277103</v>
      </c>
      <c r="F533" s="14">
        <f>SUM(F531:F532)</f>
        <v>0</v>
      </c>
      <c r="G533" s="14">
        <v>0</v>
      </c>
      <c r="H533" s="104">
        <v>0</v>
      </c>
      <c r="I533" s="6"/>
    </row>
    <row r="534" spans="1:244" s="3" customFormat="1" ht="11.1" customHeight="1" x14ac:dyDescent="0.2">
      <c r="A534" s="6"/>
      <c r="B534" s="6"/>
      <c r="C534" s="6"/>
      <c r="D534" s="6"/>
      <c r="E534" s="6" t="s">
        <v>456</v>
      </c>
      <c r="F534" s="6"/>
      <c r="G534" s="6"/>
      <c r="H534" s="105"/>
      <c r="I534" s="6"/>
    </row>
    <row r="535" spans="1:244" s="3" customFormat="1" ht="11.1" customHeight="1" x14ac:dyDescent="0.2">
      <c r="A535" s="6"/>
      <c r="B535" s="6"/>
      <c r="C535" s="6"/>
      <c r="D535" s="6"/>
      <c r="E535" s="6"/>
      <c r="F535" s="6"/>
      <c r="G535" s="6"/>
      <c r="H535" s="105"/>
      <c r="I535" s="6"/>
    </row>
    <row r="536" spans="1:244" s="3" customFormat="1" ht="12.4" customHeight="1" x14ac:dyDescent="0.2">
      <c r="A536" s="39" t="s">
        <v>356</v>
      </c>
      <c r="B536" s="39"/>
      <c r="C536" s="39"/>
      <c r="D536" s="39"/>
      <c r="E536" s="39"/>
      <c r="F536" s="39"/>
      <c r="G536" s="39"/>
      <c r="H536" s="107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F536" s="39"/>
      <c r="AG536" s="39"/>
      <c r="AH536" s="39"/>
      <c r="AI536" s="39"/>
      <c r="AJ536" s="39"/>
      <c r="AK536" s="39"/>
      <c r="AL536" s="39"/>
      <c r="AM536" s="39"/>
      <c r="AN536" s="39"/>
      <c r="AO536" s="39"/>
      <c r="AP536" s="39"/>
      <c r="AQ536" s="39"/>
      <c r="AR536" s="39"/>
      <c r="AS536" s="39"/>
      <c r="AT536" s="39"/>
      <c r="AU536" s="39"/>
      <c r="AV536" s="39"/>
      <c r="AW536" s="39"/>
      <c r="AX536" s="39"/>
      <c r="AY536" s="39"/>
      <c r="AZ536" s="39"/>
      <c r="BA536" s="39"/>
      <c r="BB536" s="39"/>
      <c r="BC536" s="39"/>
      <c r="BD536" s="39"/>
      <c r="BE536" s="39"/>
      <c r="BF536" s="39"/>
      <c r="BG536" s="39"/>
      <c r="BH536" s="39"/>
      <c r="BI536" s="39"/>
      <c r="BJ536" s="39"/>
      <c r="BK536" s="39"/>
      <c r="BL536" s="39"/>
      <c r="BM536" s="39"/>
      <c r="BN536" s="39"/>
      <c r="BO536" s="39"/>
      <c r="BP536" s="39"/>
      <c r="BQ536" s="39"/>
      <c r="BR536" s="39"/>
      <c r="BS536" s="39"/>
      <c r="BT536" s="39"/>
      <c r="BU536" s="39"/>
      <c r="BV536" s="39"/>
      <c r="BW536" s="39"/>
      <c r="BX536" s="39"/>
      <c r="BY536" s="39"/>
      <c r="BZ536" s="39"/>
      <c r="CA536" s="39"/>
      <c r="CB536" s="39"/>
      <c r="CC536" s="39"/>
      <c r="CD536" s="39"/>
      <c r="CE536" s="39"/>
      <c r="CF536" s="39"/>
      <c r="CG536" s="39"/>
      <c r="CH536" s="39"/>
      <c r="CI536" s="39"/>
      <c r="CJ536" s="39"/>
      <c r="CK536" s="39"/>
      <c r="CL536" s="39"/>
      <c r="CM536" s="39"/>
      <c r="CN536" s="39"/>
      <c r="CO536" s="39"/>
      <c r="CP536" s="39"/>
      <c r="CQ536" s="39"/>
      <c r="CR536" s="39"/>
      <c r="CS536" s="39"/>
      <c r="CT536" s="39"/>
      <c r="CU536" s="39"/>
      <c r="CV536" s="39"/>
      <c r="CW536" s="39"/>
      <c r="CX536" s="39"/>
      <c r="CY536" s="39"/>
      <c r="CZ536" s="39"/>
      <c r="DA536" s="39"/>
      <c r="DB536" s="39"/>
      <c r="DC536" s="39"/>
      <c r="DD536" s="39"/>
      <c r="DE536" s="39"/>
      <c r="DF536" s="39"/>
      <c r="DG536" s="39"/>
      <c r="DH536" s="39"/>
      <c r="DI536" s="39"/>
      <c r="DJ536" s="39"/>
      <c r="DK536" s="39"/>
      <c r="DL536" s="39"/>
      <c r="DM536" s="39"/>
      <c r="DN536" s="39"/>
      <c r="DO536" s="39"/>
      <c r="DP536" s="39"/>
      <c r="DQ536" s="39"/>
      <c r="DR536" s="39"/>
      <c r="DS536" s="39"/>
      <c r="DT536" s="39"/>
      <c r="DU536" s="39"/>
      <c r="DV536" s="39"/>
      <c r="DW536" s="39"/>
      <c r="DX536" s="39"/>
      <c r="DY536" s="39"/>
      <c r="DZ536" s="39"/>
      <c r="EA536" s="39"/>
      <c r="EB536" s="39"/>
      <c r="EC536" s="39"/>
      <c r="ED536" s="39"/>
      <c r="EE536" s="39"/>
      <c r="EF536" s="39"/>
      <c r="EG536" s="39"/>
      <c r="EH536" s="39"/>
      <c r="EI536" s="39"/>
      <c r="EJ536" s="39"/>
      <c r="EK536" s="39"/>
      <c r="EL536" s="39"/>
      <c r="EM536" s="39"/>
      <c r="EN536" s="39"/>
      <c r="EO536" s="39"/>
      <c r="EP536" s="39"/>
      <c r="EQ536" s="39"/>
      <c r="ER536" s="39"/>
      <c r="ES536" s="39"/>
      <c r="ET536" s="39"/>
      <c r="EU536" s="39"/>
      <c r="EV536" s="39"/>
      <c r="EW536" s="39"/>
      <c r="EX536" s="39"/>
      <c r="EY536" s="39"/>
      <c r="EZ536" s="39"/>
      <c r="FA536" s="39"/>
      <c r="FB536" s="39"/>
      <c r="FC536" s="39"/>
      <c r="FD536" s="39"/>
      <c r="FE536" s="39"/>
      <c r="FF536" s="39"/>
      <c r="FG536" s="39"/>
      <c r="FH536" s="39"/>
      <c r="FI536" s="39"/>
      <c r="FJ536" s="39"/>
      <c r="FK536" s="39"/>
      <c r="FL536" s="39"/>
      <c r="FM536" s="39"/>
      <c r="FN536" s="39"/>
      <c r="FO536" s="39"/>
      <c r="FP536" s="39"/>
      <c r="FQ536" s="39"/>
      <c r="FR536" s="39"/>
      <c r="FS536" s="39"/>
      <c r="FT536" s="39"/>
      <c r="FU536" s="39"/>
      <c r="FV536" s="39"/>
      <c r="FW536" s="39"/>
      <c r="FX536" s="39"/>
      <c r="FY536" s="39"/>
      <c r="FZ536" s="39"/>
      <c r="GA536" s="39"/>
      <c r="GB536" s="39"/>
      <c r="GC536" s="39"/>
      <c r="GD536" s="39"/>
      <c r="GE536" s="39"/>
      <c r="GF536" s="39"/>
      <c r="GG536" s="39"/>
      <c r="GH536" s="39"/>
      <c r="GI536" s="39"/>
      <c r="GJ536" s="39"/>
      <c r="GK536" s="39"/>
      <c r="GL536" s="39"/>
      <c r="GM536" s="39"/>
      <c r="GN536" s="39"/>
      <c r="GO536" s="39"/>
      <c r="GP536" s="39"/>
      <c r="GQ536" s="39"/>
      <c r="GR536" s="39"/>
      <c r="GS536" s="39"/>
      <c r="GT536" s="39"/>
      <c r="GU536" s="39"/>
      <c r="GV536" s="39"/>
      <c r="GW536" s="39"/>
      <c r="GX536" s="39"/>
      <c r="GY536" s="39"/>
      <c r="GZ536" s="39"/>
      <c r="HA536" s="39"/>
      <c r="HB536" s="39"/>
      <c r="HC536" s="39"/>
      <c r="HD536" s="39"/>
      <c r="HE536" s="39"/>
      <c r="HF536" s="39"/>
      <c r="HG536" s="39"/>
      <c r="HH536" s="39"/>
      <c r="HI536" s="39"/>
      <c r="HJ536" s="39"/>
      <c r="HK536" s="39"/>
      <c r="HL536" s="39"/>
      <c r="HM536" s="39"/>
      <c r="HN536" s="39"/>
      <c r="HO536" s="39"/>
      <c r="HP536" s="39"/>
      <c r="HQ536" s="39"/>
      <c r="HR536" s="39"/>
      <c r="HS536" s="39"/>
      <c r="HT536" s="39"/>
      <c r="HU536" s="39"/>
      <c r="HV536" s="39"/>
      <c r="HW536" s="39"/>
      <c r="HX536" s="39"/>
      <c r="HY536" s="39"/>
      <c r="HZ536" s="39"/>
      <c r="IA536" s="39"/>
      <c r="IB536" s="39"/>
      <c r="IC536" s="39"/>
      <c r="ID536" s="39"/>
      <c r="IE536" s="39"/>
      <c r="IF536" s="39"/>
      <c r="IG536" s="39"/>
      <c r="IH536" s="39"/>
      <c r="II536" s="39"/>
      <c r="IJ536" s="39"/>
    </row>
    <row r="537" spans="1:244" s="3" customFormat="1" ht="12.4" customHeight="1" x14ac:dyDescent="0.2">
      <c r="A537" s="39" t="s">
        <v>228</v>
      </c>
      <c r="B537" s="39"/>
      <c r="C537" s="39"/>
      <c r="D537" s="39"/>
      <c r="E537" s="39"/>
      <c r="F537" s="39"/>
      <c r="G537" s="39"/>
      <c r="H537" s="107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F537" s="39"/>
      <c r="AG537" s="39"/>
      <c r="AH537" s="39"/>
      <c r="AI537" s="39"/>
      <c r="AJ537" s="39"/>
      <c r="AK537" s="39"/>
      <c r="AL537" s="39"/>
      <c r="AM537" s="39"/>
      <c r="AN537" s="39"/>
      <c r="AO537" s="39"/>
      <c r="AP537" s="39"/>
      <c r="AQ537" s="39"/>
      <c r="AR537" s="39"/>
      <c r="AS537" s="39"/>
      <c r="AT537" s="39"/>
      <c r="AU537" s="39"/>
      <c r="AV537" s="39"/>
      <c r="AW537" s="39"/>
      <c r="AX537" s="39"/>
      <c r="AY537" s="39"/>
      <c r="AZ537" s="39"/>
      <c r="BA537" s="39"/>
      <c r="BB537" s="39"/>
      <c r="BC537" s="39"/>
      <c r="BD537" s="39"/>
      <c r="BE537" s="39"/>
      <c r="BF537" s="39"/>
      <c r="BG537" s="39"/>
      <c r="BH537" s="39"/>
      <c r="BI537" s="39"/>
      <c r="BJ537" s="39"/>
      <c r="BK537" s="39"/>
      <c r="BL537" s="39"/>
      <c r="BM537" s="39"/>
      <c r="BN537" s="39"/>
      <c r="BO537" s="39"/>
      <c r="BP537" s="39"/>
      <c r="BQ537" s="39"/>
      <c r="BR537" s="39"/>
      <c r="BS537" s="39"/>
      <c r="BT537" s="39"/>
      <c r="BU537" s="39"/>
      <c r="BV537" s="39"/>
      <c r="BW537" s="39"/>
      <c r="BX537" s="39"/>
      <c r="BY537" s="39"/>
      <c r="BZ537" s="39"/>
      <c r="CA537" s="39"/>
      <c r="CB537" s="39"/>
      <c r="CC537" s="39"/>
      <c r="CD537" s="39"/>
      <c r="CE537" s="39"/>
      <c r="CF537" s="39"/>
      <c r="CG537" s="39"/>
      <c r="CH537" s="39"/>
      <c r="CI537" s="39"/>
      <c r="CJ537" s="39"/>
      <c r="CK537" s="39"/>
      <c r="CL537" s="39"/>
      <c r="CM537" s="39"/>
      <c r="CN537" s="39"/>
      <c r="CO537" s="39"/>
      <c r="CP537" s="39"/>
      <c r="CQ537" s="39"/>
      <c r="CR537" s="39"/>
      <c r="CS537" s="39"/>
      <c r="CT537" s="39"/>
      <c r="CU537" s="39"/>
      <c r="CV537" s="39"/>
      <c r="CW537" s="39"/>
      <c r="CX537" s="39"/>
      <c r="CY537" s="39"/>
      <c r="CZ537" s="39"/>
      <c r="DA537" s="39"/>
      <c r="DB537" s="39"/>
      <c r="DC537" s="39"/>
      <c r="DD537" s="39"/>
      <c r="DE537" s="39"/>
      <c r="DF537" s="39"/>
      <c r="DG537" s="39"/>
      <c r="DH537" s="39"/>
      <c r="DI537" s="39"/>
      <c r="DJ537" s="39"/>
      <c r="DK537" s="39"/>
      <c r="DL537" s="39"/>
      <c r="DM537" s="39"/>
      <c r="DN537" s="39"/>
      <c r="DO537" s="39"/>
      <c r="DP537" s="39"/>
      <c r="DQ537" s="39"/>
      <c r="DR537" s="39"/>
      <c r="DS537" s="39"/>
      <c r="DT537" s="39"/>
      <c r="DU537" s="39"/>
      <c r="DV537" s="39"/>
      <c r="DW537" s="39"/>
      <c r="DX537" s="39"/>
      <c r="DY537" s="39"/>
      <c r="DZ537" s="39"/>
      <c r="EA537" s="39"/>
      <c r="EB537" s="39"/>
      <c r="EC537" s="39"/>
      <c r="ED537" s="39"/>
      <c r="EE537" s="39"/>
      <c r="EF537" s="39"/>
      <c r="EG537" s="39"/>
      <c r="EH537" s="39"/>
      <c r="EI537" s="39"/>
      <c r="EJ537" s="39"/>
      <c r="EK537" s="39"/>
      <c r="EL537" s="39"/>
      <c r="EM537" s="39"/>
      <c r="EN537" s="39"/>
      <c r="EO537" s="39"/>
      <c r="EP537" s="39"/>
      <c r="EQ537" s="39"/>
      <c r="ER537" s="39"/>
      <c r="ES537" s="39"/>
      <c r="ET537" s="39"/>
      <c r="EU537" s="39"/>
      <c r="EV537" s="39"/>
      <c r="EW537" s="39"/>
      <c r="EX537" s="39"/>
      <c r="EY537" s="39"/>
      <c r="EZ537" s="39"/>
      <c r="FA537" s="39"/>
      <c r="FB537" s="39"/>
      <c r="FC537" s="39"/>
      <c r="FD537" s="39"/>
      <c r="FE537" s="39"/>
      <c r="FF537" s="39"/>
      <c r="FG537" s="39"/>
      <c r="FH537" s="39"/>
      <c r="FI537" s="39"/>
      <c r="FJ537" s="39"/>
      <c r="FK537" s="39"/>
      <c r="FL537" s="39"/>
      <c r="FM537" s="39"/>
      <c r="FN537" s="39"/>
      <c r="FO537" s="39"/>
      <c r="FP537" s="39"/>
      <c r="FQ537" s="39"/>
      <c r="FR537" s="39"/>
      <c r="FS537" s="39"/>
      <c r="FT537" s="39"/>
      <c r="FU537" s="39"/>
      <c r="FV537" s="39"/>
      <c r="FW537" s="39"/>
      <c r="FX537" s="39"/>
      <c r="FY537" s="39"/>
      <c r="FZ537" s="39"/>
      <c r="GA537" s="39"/>
      <c r="GB537" s="39"/>
      <c r="GC537" s="39"/>
      <c r="GD537" s="39"/>
      <c r="GE537" s="39"/>
      <c r="GF537" s="39"/>
      <c r="GG537" s="39"/>
      <c r="GH537" s="39"/>
      <c r="GI537" s="39"/>
      <c r="GJ537" s="39"/>
      <c r="GK537" s="39"/>
      <c r="GL537" s="39"/>
      <c r="GM537" s="39"/>
      <c r="GN537" s="39"/>
      <c r="GO537" s="39"/>
      <c r="GP537" s="39"/>
      <c r="GQ537" s="39"/>
      <c r="GR537" s="39"/>
      <c r="GS537" s="39"/>
      <c r="GT537" s="39"/>
      <c r="GU537" s="39"/>
      <c r="GV537" s="39"/>
      <c r="GW537" s="39"/>
      <c r="GX537" s="39"/>
      <c r="GY537" s="39"/>
      <c r="GZ537" s="39"/>
      <c r="HA537" s="39"/>
      <c r="HB537" s="39"/>
      <c r="HC537" s="39"/>
      <c r="HD537" s="39"/>
      <c r="HE537" s="39"/>
      <c r="HF537" s="39"/>
      <c r="HG537" s="39"/>
      <c r="HH537" s="39"/>
      <c r="HI537" s="39"/>
      <c r="HJ537" s="39"/>
      <c r="HK537" s="39"/>
      <c r="HL537" s="39"/>
      <c r="HM537" s="39"/>
      <c r="HN537" s="39"/>
      <c r="HO537" s="39"/>
      <c r="HP537" s="39"/>
      <c r="HQ537" s="39"/>
      <c r="HR537" s="39"/>
      <c r="HS537" s="39"/>
      <c r="HT537" s="39"/>
      <c r="HU537" s="39"/>
      <c r="HV537" s="39"/>
      <c r="HW537" s="39"/>
      <c r="HX537" s="39"/>
      <c r="HY537" s="39"/>
      <c r="HZ537" s="39"/>
      <c r="IA537" s="39"/>
      <c r="IB537" s="39"/>
      <c r="IC537" s="39"/>
      <c r="ID537" s="39"/>
      <c r="IE537" s="39"/>
      <c r="IF537" s="39"/>
      <c r="IG537" s="39"/>
      <c r="IH537" s="39"/>
      <c r="II537" s="39"/>
      <c r="IJ537" s="39"/>
    </row>
    <row r="538" spans="1:244" ht="11.1" customHeight="1" x14ac:dyDescent="0.2">
      <c r="A538" s="40" t="s">
        <v>52</v>
      </c>
      <c r="B538" s="40"/>
      <c r="H538" s="94"/>
    </row>
    <row r="539" spans="1:244" ht="11.1" customHeight="1" x14ac:dyDescent="0.2">
      <c r="A539" s="42" t="s">
        <v>322</v>
      </c>
      <c r="B539" s="42" t="s">
        <v>322</v>
      </c>
      <c r="C539" s="8" t="s">
        <v>439</v>
      </c>
      <c r="D539" s="9">
        <v>31000</v>
      </c>
      <c r="E539" s="9">
        <v>29173</v>
      </c>
      <c r="F539" s="9">
        <f>SUM(D539:E539)</f>
        <v>60173</v>
      </c>
      <c r="G539" s="9">
        <v>109685</v>
      </c>
      <c r="H539" s="93">
        <f>G539/F539</f>
        <v>1.8228275140012962</v>
      </c>
      <c r="I539" s="12" t="s">
        <v>314</v>
      </c>
    </row>
    <row r="540" spans="1:244" ht="11.1" customHeight="1" x14ac:dyDescent="0.2">
      <c r="A540" s="42" t="s">
        <v>317</v>
      </c>
      <c r="B540" s="42" t="s">
        <v>317</v>
      </c>
      <c r="C540" s="8" t="s">
        <v>89</v>
      </c>
      <c r="D540" s="9">
        <v>8000</v>
      </c>
      <c r="E540" s="9">
        <v>7877</v>
      </c>
      <c r="F540" s="9">
        <f>SUM(D540:E540)</f>
        <v>15877</v>
      </c>
      <c r="G540" s="9">
        <v>29615</v>
      </c>
      <c r="H540" s="93">
        <f t="shared" ref="H540:H541" si="102">G540/F540</f>
        <v>1.8652768155193047</v>
      </c>
      <c r="I540" s="12" t="s">
        <v>314</v>
      </c>
    </row>
    <row r="541" spans="1:244" s="3" customFormat="1" ht="11.1" customHeight="1" x14ac:dyDescent="0.2">
      <c r="A541" s="43"/>
      <c r="B541" s="43"/>
      <c r="C541" s="13" t="s">
        <v>53</v>
      </c>
      <c r="D541" s="14">
        <f t="shared" ref="D541" si="103">SUM(D539:D540)</f>
        <v>39000</v>
      </c>
      <c r="E541" s="14">
        <f t="shared" ref="E541:F541" si="104">SUM(E539:E540)</f>
        <v>37050</v>
      </c>
      <c r="F541" s="14">
        <f t="shared" si="104"/>
        <v>76050</v>
      </c>
      <c r="G541" s="14">
        <v>139300</v>
      </c>
      <c r="H541" s="93">
        <f t="shared" si="102"/>
        <v>1.8316896778435241</v>
      </c>
      <c r="I541" s="6"/>
    </row>
    <row r="542" spans="1:244" s="3" customFormat="1" ht="11.1" customHeight="1" x14ac:dyDescent="0.2">
      <c r="A542" s="40"/>
      <c r="B542" s="40"/>
      <c r="D542" s="6"/>
      <c r="E542" s="6"/>
      <c r="F542" s="6"/>
      <c r="G542" s="6"/>
      <c r="H542" s="105"/>
      <c r="I542" s="6"/>
    </row>
    <row r="543" spans="1:244" s="3" customFormat="1" ht="11.1" customHeight="1" x14ac:dyDescent="0.2">
      <c r="A543" s="40"/>
      <c r="B543" s="40"/>
      <c r="D543" s="6"/>
      <c r="E543" s="6"/>
      <c r="F543" s="6"/>
      <c r="G543" s="6"/>
      <c r="H543" s="105"/>
      <c r="I543" s="6"/>
    </row>
    <row r="544" spans="1:244" s="18" customFormat="1" ht="11.85" customHeight="1" x14ac:dyDescent="0.2">
      <c r="A544" s="39" t="s">
        <v>232</v>
      </c>
      <c r="B544" s="39"/>
      <c r="C544" s="39"/>
      <c r="D544" s="39"/>
      <c r="E544" s="39"/>
      <c r="F544" s="39"/>
      <c r="G544" s="39"/>
      <c r="H544" s="107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F544" s="39"/>
      <c r="AG544" s="39"/>
      <c r="AH544" s="39"/>
      <c r="AI544" s="39"/>
      <c r="AJ544" s="39"/>
      <c r="AK544" s="39"/>
      <c r="AL544" s="39"/>
      <c r="AM544" s="39"/>
      <c r="AN544" s="39"/>
      <c r="AO544" s="39"/>
      <c r="AP544" s="39"/>
      <c r="AQ544" s="39"/>
      <c r="AR544" s="39"/>
      <c r="AS544" s="39"/>
      <c r="AT544" s="39"/>
      <c r="AU544" s="39"/>
      <c r="AV544" s="39"/>
      <c r="AW544" s="39"/>
      <c r="AX544" s="39"/>
      <c r="AY544" s="39"/>
      <c r="AZ544" s="39"/>
      <c r="BA544" s="39"/>
      <c r="BB544" s="39"/>
      <c r="BC544" s="39"/>
      <c r="BD544" s="39"/>
      <c r="BE544" s="39"/>
      <c r="BF544" s="39"/>
      <c r="BG544" s="39"/>
      <c r="BH544" s="39"/>
      <c r="BI544" s="39"/>
      <c r="BJ544" s="39"/>
      <c r="BK544" s="39"/>
      <c r="BL544" s="39"/>
      <c r="BM544" s="39"/>
      <c r="BN544" s="39"/>
      <c r="BO544" s="39"/>
      <c r="BP544" s="39"/>
      <c r="BQ544" s="39"/>
      <c r="BR544" s="39"/>
      <c r="BS544" s="39"/>
      <c r="BT544" s="39"/>
      <c r="BU544" s="39"/>
      <c r="BV544" s="39"/>
      <c r="BW544" s="39"/>
      <c r="BX544" s="39"/>
      <c r="BY544" s="39"/>
      <c r="BZ544" s="39"/>
      <c r="CA544" s="39"/>
      <c r="CB544" s="39"/>
      <c r="CC544" s="39"/>
      <c r="CD544" s="39"/>
      <c r="CE544" s="39"/>
      <c r="CF544" s="39"/>
      <c r="CG544" s="39"/>
      <c r="CH544" s="39"/>
      <c r="CI544" s="39"/>
      <c r="CJ544" s="39"/>
      <c r="CK544" s="39"/>
      <c r="CL544" s="39"/>
      <c r="CM544" s="39"/>
      <c r="CN544" s="39"/>
      <c r="CO544" s="39"/>
      <c r="CP544" s="39"/>
      <c r="CQ544" s="39"/>
      <c r="CR544" s="39"/>
      <c r="CS544" s="39"/>
      <c r="CT544" s="39"/>
      <c r="CU544" s="39"/>
      <c r="CV544" s="39"/>
      <c r="CW544" s="39"/>
      <c r="CX544" s="39"/>
      <c r="CY544" s="39"/>
      <c r="CZ544" s="39"/>
      <c r="DA544" s="39"/>
      <c r="DB544" s="39"/>
      <c r="DC544" s="39"/>
      <c r="DD544" s="39"/>
      <c r="DE544" s="39"/>
      <c r="DF544" s="39"/>
      <c r="DG544" s="39"/>
      <c r="DH544" s="39"/>
      <c r="DI544" s="39"/>
      <c r="DJ544" s="39"/>
      <c r="DK544" s="39"/>
      <c r="DL544" s="39"/>
      <c r="DM544" s="39"/>
      <c r="DN544" s="39"/>
      <c r="DO544" s="39"/>
      <c r="DP544" s="39"/>
      <c r="DQ544" s="39"/>
      <c r="DR544" s="39"/>
      <c r="DS544" s="39"/>
      <c r="DT544" s="39"/>
      <c r="DU544" s="39"/>
      <c r="DV544" s="39"/>
      <c r="DW544" s="39"/>
      <c r="DX544" s="39"/>
      <c r="DY544" s="39"/>
      <c r="DZ544" s="39"/>
      <c r="EA544" s="39"/>
      <c r="EB544" s="39"/>
      <c r="EC544" s="39"/>
      <c r="ED544" s="39"/>
      <c r="EE544" s="39"/>
      <c r="EF544" s="39"/>
      <c r="EG544" s="39"/>
      <c r="EH544" s="39"/>
      <c r="EI544" s="39"/>
      <c r="EJ544" s="39"/>
      <c r="EK544" s="39"/>
      <c r="EL544" s="39"/>
      <c r="EM544" s="39"/>
      <c r="EN544" s="39"/>
      <c r="EO544" s="39"/>
      <c r="EP544" s="39"/>
      <c r="EQ544" s="39"/>
      <c r="ER544" s="39"/>
      <c r="ES544" s="39"/>
      <c r="ET544" s="39"/>
      <c r="EU544" s="39"/>
      <c r="EV544" s="39"/>
      <c r="EW544" s="39"/>
      <c r="EX544" s="39"/>
      <c r="EY544" s="39"/>
      <c r="EZ544" s="39"/>
      <c r="FA544" s="39"/>
      <c r="FB544" s="39"/>
      <c r="FC544" s="39"/>
      <c r="FD544" s="39"/>
      <c r="FE544" s="39"/>
      <c r="FF544" s="39"/>
      <c r="FG544" s="39"/>
      <c r="FH544" s="39"/>
      <c r="FI544" s="39"/>
      <c r="FJ544" s="39"/>
      <c r="FK544" s="39"/>
      <c r="FL544" s="39"/>
      <c r="FM544" s="39"/>
      <c r="FN544" s="39"/>
      <c r="FO544" s="39"/>
      <c r="FP544" s="39"/>
      <c r="FQ544" s="39"/>
      <c r="FR544" s="39"/>
      <c r="FS544" s="39"/>
      <c r="FT544" s="39"/>
      <c r="FU544" s="39"/>
      <c r="FV544" s="39"/>
      <c r="FW544" s="39"/>
      <c r="FX544" s="39"/>
      <c r="FY544" s="39"/>
      <c r="FZ544" s="39"/>
      <c r="GA544" s="39"/>
      <c r="GB544" s="39"/>
      <c r="GC544" s="39"/>
      <c r="GD544" s="39"/>
      <c r="GE544" s="39"/>
      <c r="GF544" s="39"/>
      <c r="GG544" s="39"/>
      <c r="GH544" s="39"/>
      <c r="GI544" s="39"/>
      <c r="GJ544" s="39"/>
      <c r="GK544" s="39"/>
      <c r="GL544" s="39"/>
      <c r="GM544" s="39"/>
      <c r="GN544" s="39"/>
      <c r="GO544" s="39"/>
      <c r="GP544" s="39"/>
      <c r="GQ544" s="39"/>
      <c r="GR544" s="39"/>
      <c r="GS544" s="39"/>
      <c r="GT544" s="39"/>
      <c r="GU544" s="39"/>
      <c r="GV544" s="39"/>
      <c r="GW544" s="39"/>
      <c r="GX544" s="39"/>
      <c r="GY544" s="39"/>
      <c r="GZ544" s="39"/>
      <c r="HA544" s="39"/>
      <c r="HB544" s="39"/>
      <c r="HC544" s="39"/>
      <c r="HD544" s="39"/>
      <c r="HE544" s="39"/>
      <c r="HF544" s="39"/>
      <c r="HG544" s="39"/>
      <c r="HH544" s="39"/>
      <c r="HI544" s="39"/>
      <c r="HJ544" s="39"/>
      <c r="HK544" s="39"/>
      <c r="HL544" s="39"/>
      <c r="HM544" s="39"/>
      <c r="HN544" s="39"/>
      <c r="HO544" s="39"/>
      <c r="HP544" s="39"/>
      <c r="HQ544" s="39"/>
      <c r="HR544" s="39"/>
      <c r="HS544" s="39"/>
      <c r="HT544" s="39"/>
      <c r="HU544" s="39"/>
      <c r="HV544" s="39"/>
      <c r="HW544" s="39"/>
      <c r="HX544" s="39"/>
      <c r="HY544" s="39"/>
      <c r="HZ544" s="39"/>
      <c r="IA544" s="39"/>
      <c r="IB544" s="39"/>
      <c r="IC544" s="39"/>
      <c r="ID544" s="39"/>
      <c r="IE544" s="39"/>
      <c r="IF544" s="39"/>
      <c r="IG544" s="39"/>
      <c r="IH544" s="39"/>
      <c r="II544" s="39"/>
      <c r="IJ544" s="39"/>
    </row>
    <row r="545" spans="1:244" s="18" customFormat="1" ht="11.85" customHeight="1" x14ac:dyDescent="0.2">
      <c r="A545" s="39" t="s">
        <v>228</v>
      </c>
      <c r="B545" s="39"/>
      <c r="C545" s="39"/>
      <c r="D545" s="39"/>
      <c r="E545" s="39"/>
      <c r="F545" s="39"/>
      <c r="G545" s="39"/>
      <c r="H545" s="107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F545" s="39"/>
      <c r="AG545" s="39"/>
      <c r="AH545" s="39"/>
      <c r="AI545" s="39"/>
      <c r="AJ545" s="39"/>
      <c r="AK545" s="39"/>
      <c r="AL545" s="39"/>
      <c r="AM545" s="39"/>
      <c r="AN545" s="39"/>
      <c r="AO545" s="39"/>
      <c r="AP545" s="39"/>
      <c r="AQ545" s="39"/>
      <c r="AR545" s="39"/>
      <c r="AS545" s="39"/>
      <c r="AT545" s="39"/>
      <c r="AU545" s="39"/>
      <c r="AV545" s="39"/>
      <c r="AW545" s="39"/>
      <c r="AX545" s="39"/>
      <c r="AY545" s="39"/>
      <c r="AZ545" s="39"/>
      <c r="BA545" s="39"/>
      <c r="BB545" s="39"/>
      <c r="BC545" s="39"/>
      <c r="BD545" s="39"/>
      <c r="BE545" s="39"/>
      <c r="BF545" s="39"/>
      <c r="BG545" s="39"/>
      <c r="BH545" s="39"/>
      <c r="BI545" s="39"/>
      <c r="BJ545" s="39"/>
      <c r="BK545" s="39"/>
      <c r="BL545" s="39"/>
      <c r="BM545" s="39"/>
      <c r="BN545" s="39"/>
      <c r="BO545" s="39"/>
      <c r="BP545" s="39"/>
      <c r="BQ545" s="39"/>
      <c r="BR545" s="39"/>
      <c r="BS545" s="39"/>
      <c r="BT545" s="39"/>
      <c r="BU545" s="39"/>
      <c r="BV545" s="39"/>
      <c r="BW545" s="39"/>
      <c r="BX545" s="39"/>
      <c r="BY545" s="39"/>
      <c r="BZ545" s="39"/>
      <c r="CA545" s="39"/>
      <c r="CB545" s="39"/>
      <c r="CC545" s="39"/>
      <c r="CD545" s="39"/>
      <c r="CE545" s="39"/>
      <c r="CF545" s="39"/>
      <c r="CG545" s="39"/>
      <c r="CH545" s="39"/>
      <c r="CI545" s="39"/>
      <c r="CJ545" s="39"/>
      <c r="CK545" s="39"/>
      <c r="CL545" s="39"/>
      <c r="CM545" s="39"/>
      <c r="CN545" s="39"/>
      <c r="CO545" s="39"/>
      <c r="CP545" s="39"/>
      <c r="CQ545" s="39"/>
      <c r="CR545" s="39"/>
      <c r="CS545" s="39"/>
      <c r="CT545" s="39"/>
      <c r="CU545" s="39"/>
      <c r="CV545" s="39"/>
      <c r="CW545" s="39"/>
      <c r="CX545" s="39"/>
      <c r="CY545" s="39"/>
      <c r="CZ545" s="39"/>
      <c r="DA545" s="39"/>
      <c r="DB545" s="39"/>
      <c r="DC545" s="39"/>
      <c r="DD545" s="39"/>
      <c r="DE545" s="39"/>
      <c r="DF545" s="39"/>
      <c r="DG545" s="39"/>
      <c r="DH545" s="39"/>
      <c r="DI545" s="39"/>
      <c r="DJ545" s="39"/>
      <c r="DK545" s="39"/>
      <c r="DL545" s="39"/>
      <c r="DM545" s="39"/>
      <c r="DN545" s="39"/>
      <c r="DO545" s="39"/>
      <c r="DP545" s="39"/>
      <c r="DQ545" s="39"/>
      <c r="DR545" s="39"/>
      <c r="DS545" s="39"/>
      <c r="DT545" s="39"/>
      <c r="DU545" s="39"/>
      <c r="DV545" s="39"/>
      <c r="DW545" s="39"/>
      <c r="DX545" s="39"/>
      <c r="DY545" s="39"/>
      <c r="DZ545" s="39"/>
      <c r="EA545" s="39"/>
      <c r="EB545" s="39"/>
      <c r="EC545" s="39"/>
      <c r="ED545" s="39"/>
      <c r="EE545" s="39"/>
      <c r="EF545" s="39"/>
      <c r="EG545" s="39"/>
      <c r="EH545" s="39"/>
      <c r="EI545" s="39"/>
      <c r="EJ545" s="39"/>
      <c r="EK545" s="39"/>
      <c r="EL545" s="39"/>
      <c r="EM545" s="39"/>
      <c r="EN545" s="39"/>
      <c r="EO545" s="39"/>
      <c r="EP545" s="39"/>
      <c r="EQ545" s="39"/>
      <c r="ER545" s="39"/>
      <c r="ES545" s="39"/>
      <c r="ET545" s="39"/>
      <c r="EU545" s="39"/>
      <c r="EV545" s="39"/>
      <c r="EW545" s="39"/>
      <c r="EX545" s="39"/>
      <c r="EY545" s="39"/>
      <c r="EZ545" s="39"/>
      <c r="FA545" s="39"/>
      <c r="FB545" s="39"/>
      <c r="FC545" s="39"/>
      <c r="FD545" s="39"/>
      <c r="FE545" s="39"/>
      <c r="FF545" s="39"/>
      <c r="FG545" s="39"/>
      <c r="FH545" s="39"/>
      <c r="FI545" s="39"/>
      <c r="FJ545" s="39"/>
      <c r="FK545" s="39"/>
      <c r="FL545" s="39"/>
      <c r="FM545" s="39"/>
      <c r="FN545" s="39"/>
      <c r="FO545" s="39"/>
      <c r="FP545" s="39"/>
      <c r="FQ545" s="39"/>
      <c r="FR545" s="39"/>
      <c r="FS545" s="39"/>
      <c r="FT545" s="39"/>
      <c r="FU545" s="39"/>
      <c r="FV545" s="39"/>
      <c r="FW545" s="39"/>
      <c r="FX545" s="39"/>
      <c r="FY545" s="39"/>
      <c r="FZ545" s="39"/>
      <c r="GA545" s="39"/>
      <c r="GB545" s="39"/>
      <c r="GC545" s="39"/>
      <c r="GD545" s="39"/>
      <c r="GE545" s="39"/>
      <c r="GF545" s="39"/>
      <c r="GG545" s="39"/>
      <c r="GH545" s="39"/>
      <c r="GI545" s="39"/>
      <c r="GJ545" s="39"/>
      <c r="GK545" s="39"/>
      <c r="GL545" s="39"/>
      <c r="GM545" s="39"/>
      <c r="GN545" s="39"/>
      <c r="GO545" s="39"/>
      <c r="GP545" s="39"/>
      <c r="GQ545" s="39"/>
      <c r="GR545" s="39"/>
      <c r="GS545" s="39"/>
      <c r="GT545" s="39"/>
      <c r="GU545" s="39"/>
      <c r="GV545" s="39"/>
      <c r="GW545" s="39"/>
      <c r="GX545" s="39"/>
      <c r="GY545" s="39"/>
      <c r="GZ545" s="39"/>
      <c r="HA545" s="39"/>
      <c r="HB545" s="39"/>
      <c r="HC545" s="39"/>
      <c r="HD545" s="39"/>
      <c r="HE545" s="39"/>
      <c r="HF545" s="39"/>
      <c r="HG545" s="39"/>
      <c r="HH545" s="39"/>
      <c r="HI545" s="39"/>
      <c r="HJ545" s="39"/>
      <c r="HK545" s="39"/>
      <c r="HL545" s="39"/>
      <c r="HM545" s="39"/>
      <c r="HN545" s="39"/>
      <c r="HO545" s="39"/>
      <c r="HP545" s="39"/>
      <c r="HQ545" s="39"/>
      <c r="HR545" s="39"/>
      <c r="HS545" s="39"/>
      <c r="HT545" s="39"/>
      <c r="HU545" s="39"/>
      <c r="HV545" s="39"/>
      <c r="HW545" s="39"/>
      <c r="HX545" s="39"/>
      <c r="HY545" s="39"/>
      <c r="HZ545" s="39"/>
      <c r="IA545" s="39"/>
      <c r="IB545" s="39"/>
      <c r="IC545" s="39"/>
      <c r="ID545" s="39"/>
      <c r="IE545" s="39"/>
      <c r="IF545" s="39"/>
      <c r="IG545" s="39"/>
      <c r="IH545" s="39"/>
      <c r="II545" s="39"/>
      <c r="IJ545" s="39"/>
    </row>
    <row r="546" spans="1:244" s="18" customFormat="1" ht="11.85" customHeight="1" x14ac:dyDescent="0.2">
      <c r="A546" s="50" t="s">
        <v>52</v>
      </c>
      <c r="B546" s="50"/>
      <c r="D546" s="19"/>
      <c r="E546" s="19"/>
      <c r="F546" s="19"/>
      <c r="G546" s="19"/>
      <c r="H546" s="101"/>
      <c r="I546" s="19"/>
    </row>
    <row r="547" spans="1:244" ht="11.85" customHeight="1" x14ac:dyDescent="0.2">
      <c r="A547" s="42" t="s">
        <v>339</v>
      </c>
      <c r="B547" s="42" t="s">
        <v>339</v>
      </c>
      <c r="C547" s="8" t="s">
        <v>122</v>
      </c>
      <c r="D547" s="9">
        <v>20381000</v>
      </c>
      <c r="E547" s="9">
        <v>30865240</v>
      </c>
      <c r="F547" s="9">
        <f>SUM(D547:E547)</f>
        <v>51246240</v>
      </c>
      <c r="G547" s="9">
        <v>0</v>
      </c>
      <c r="H547" s="93">
        <v>0</v>
      </c>
      <c r="I547" s="12" t="s">
        <v>314</v>
      </c>
    </row>
    <row r="548" spans="1:244" ht="11.85" customHeight="1" x14ac:dyDescent="0.2">
      <c r="A548" s="42" t="s">
        <v>339</v>
      </c>
      <c r="B548" s="42"/>
      <c r="C548" s="8" t="s">
        <v>270</v>
      </c>
      <c r="D548" s="9">
        <v>300000</v>
      </c>
      <c r="E548" s="9"/>
      <c r="F548" s="9">
        <f t="shared" ref="F548:F549" si="105">SUM(D548:E548)</f>
        <v>300000</v>
      </c>
      <c r="G548" s="9">
        <v>0</v>
      </c>
      <c r="H548" s="93">
        <v>0</v>
      </c>
      <c r="I548" s="12" t="s">
        <v>314</v>
      </c>
    </row>
    <row r="549" spans="1:244" ht="11.25" customHeight="1" x14ac:dyDescent="0.2">
      <c r="A549" s="42" t="s">
        <v>339</v>
      </c>
      <c r="B549" s="42"/>
      <c r="C549" s="8" t="s">
        <v>6</v>
      </c>
      <c r="D549" s="9">
        <v>3000000</v>
      </c>
      <c r="E549" s="9"/>
      <c r="F549" s="9">
        <f t="shared" si="105"/>
        <v>3000000</v>
      </c>
      <c r="G549" s="9">
        <v>0</v>
      </c>
      <c r="H549" s="93">
        <v>0</v>
      </c>
      <c r="I549" s="12" t="s">
        <v>314</v>
      </c>
    </row>
    <row r="550" spans="1:244" s="3" customFormat="1" ht="11.85" customHeight="1" x14ac:dyDescent="0.2">
      <c r="A550" s="43"/>
      <c r="B550" s="43"/>
      <c r="C550" s="13" t="s">
        <v>90</v>
      </c>
      <c r="D550" s="14">
        <f t="shared" ref="D550" si="106">SUM(D547:D549)</f>
        <v>23681000</v>
      </c>
      <c r="E550" s="14">
        <f t="shared" ref="E550:F550" si="107">SUM(E547:E549)</f>
        <v>30865240</v>
      </c>
      <c r="F550" s="14">
        <f t="shared" si="107"/>
        <v>54546240</v>
      </c>
      <c r="G550" s="14">
        <v>0</v>
      </c>
      <c r="H550" s="104">
        <v>0</v>
      </c>
      <c r="I550" s="6"/>
    </row>
    <row r="551" spans="1:244" s="3" customFormat="1" ht="11.85" customHeight="1" x14ac:dyDescent="0.2">
      <c r="A551" s="40"/>
      <c r="B551" s="40"/>
      <c r="D551" s="6"/>
      <c r="E551" s="6"/>
      <c r="F551" s="6"/>
      <c r="G551" s="6"/>
      <c r="H551" s="105"/>
      <c r="I551" s="6"/>
    </row>
    <row r="552" spans="1:244" s="3" customFormat="1" ht="11.85" customHeight="1" x14ac:dyDescent="0.2">
      <c r="A552" s="40"/>
      <c r="B552" s="40"/>
      <c r="D552" s="6"/>
      <c r="E552" s="6"/>
      <c r="F552" s="6"/>
      <c r="G552" s="6"/>
      <c r="H552" s="105"/>
      <c r="I552" s="6"/>
    </row>
    <row r="553" spans="1:244" s="18" customFormat="1" ht="11.85" customHeight="1" x14ac:dyDescent="0.2">
      <c r="A553" s="56" t="s">
        <v>235</v>
      </c>
      <c r="B553" s="56"/>
      <c r="C553" s="1"/>
      <c r="D553" s="19"/>
      <c r="E553" s="19"/>
      <c r="F553" s="19"/>
      <c r="G553" s="19"/>
      <c r="H553" s="101"/>
      <c r="I553" s="19"/>
    </row>
    <row r="554" spans="1:244" s="18" customFormat="1" ht="11.85" customHeight="1" x14ac:dyDescent="0.2">
      <c r="A554" s="39" t="s">
        <v>228</v>
      </c>
      <c r="B554" s="39"/>
      <c r="C554" s="39"/>
      <c r="D554" s="39"/>
      <c r="E554" s="39"/>
      <c r="F554" s="39"/>
      <c r="G554" s="39"/>
      <c r="H554" s="107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F554" s="39"/>
      <c r="AG554" s="39"/>
      <c r="AH554" s="39"/>
      <c r="AI554" s="39"/>
      <c r="AJ554" s="39"/>
      <c r="AK554" s="39"/>
      <c r="AL554" s="39"/>
      <c r="AM554" s="39"/>
      <c r="AN554" s="39"/>
      <c r="AO554" s="39"/>
      <c r="AP554" s="39"/>
      <c r="AQ554" s="39"/>
      <c r="AR554" s="39"/>
      <c r="AS554" s="39"/>
      <c r="AT554" s="39"/>
      <c r="AU554" s="39"/>
      <c r="AV554" s="39"/>
      <c r="AW554" s="39"/>
      <c r="AX554" s="39"/>
      <c r="AY554" s="39"/>
      <c r="AZ554" s="39"/>
      <c r="BA554" s="39"/>
      <c r="BB554" s="39"/>
      <c r="BC554" s="39"/>
      <c r="BD554" s="39"/>
      <c r="BE554" s="39"/>
      <c r="BF554" s="39"/>
      <c r="BG554" s="39"/>
      <c r="BH554" s="39"/>
      <c r="BI554" s="39"/>
      <c r="BJ554" s="39"/>
      <c r="BK554" s="39"/>
      <c r="BL554" s="39"/>
      <c r="BM554" s="39"/>
      <c r="BN554" s="39"/>
      <c r="BO554" s="39"/>
      <c r="BP554" s="39"/>
      <c r="BQ554" s="39"/>
      <c r="BR554" s="39"/>
      <c r="BS554" s="39"/>
      <c r="BT554" s="39"/>
      <c r="BU554" s="39"/>
      <c r="BV554" s="39"/>
      <c r="BW554" s="39"/>
      <c r="BX554" s="39"/>
      <c r="BY554" s="39"/>
      <c r="BZ554" s="39"/>
      <c r="CA554" s="39"/>
      <c r="CB554" s="39"/>
      <c r="CC554" s="39"/>
      <c r="CD554" s="39"/>
      <c r="CE554" s="39"/>
      <c r="CF554" s="39"/>
      <c r="CG554" s="39"/>
      <c r="CH554" s="39"/>
      <c r="CI554" s="39"/>
      <c r="CJ554" s="39"/>
      <c r="CK554" s="39"/>
      <c r="CL554" s="39"/>
      <c r="CM554" s="39"/>
      <c r="CN554" s="39"/>
      <c r="CO554" s="39"/>
      <c r="CP554" s="39"/>
      <c r="CQ554" s="39"/>
      <c r="CR554" s="39"/>
      <c r="CS554" s="39"/>
      <c r="CT554" s="39"/>
      <c r="CU554" s="39"/>
      <c r="CV554" s="39"/>
      <c r="CW554" s="39"/>
      <c r="CX554" s="39"/>
      <c r="CY554" s="39"/>
      <c r="CZ554" s="39"/>
      <c r="DA554" s="39"/>
      <c r="DB554" s="39"/>
      <c r="DC554" s="39"/>
      <c r="DD554" s="39"/>
      <c r="DE554" s="39"/>
      <c r="DF554" s="39"/>
      <c r="DG554" s="39"/>
      <c r="DH554" s="39"/>
      <c r="DI554" s="39"/>
      <c r="DJ554" s="39"/>
      <c r="DK554" s="39"/>
      <c r="DL554" s="39"/>
      <c r="DM554" s="39"/>
      <c r="DN554" s="39"/>
      <c r="DO554" s="39"/>
      <c r="DP554" s="39"/>
      <c r="DQ554" s="39"/>
      <c r="DR554" s="39"/>
      <c r="DS554" s="39"/>
      <c r="DT554" s="39"/>
      <c r="DU554" s="39"/>
      <c r="DV554" s="39"/>
      <c r="DW554" s="39"/>
      <c r="DX554" s="39"/>
      <c r="DY554" s="39"/>
      <c r="DZ554" s="39"/>
      <c r="EA554" s="39"/>
      <c r="EB554" s="39"/>
      <c r="EC554" s="39"/>
      <c r="ED554" s="39"/>
      <c r="EE554" s="39"/>
      <c r="EF554" s="39"/>
      <c r="EG554" s="39"/>
      <c r="EH554" s="39"/>
      <c r="EI554" s="39"/>
      <c r="EJ554" s="39"/>
      <c r="EK554" s="39"/>
      <c r="EL554" s="39"/>
      <c r="EM554" s="39"/>
      <c r="EN554" s="39"/>
      <c r="EO554" s="39"/>
      <c r="EP554" s="39"/>
      <c r="EQ554" s="39"/>
      <c r="ER554" s="39"/>
      <c r="ES554" s="39"/>
      <c r="ET554" s="39"/>
      <c r="EU554" s="39"/>
      <c r="EV554" s="39"/>
      <c r="EW554" s="39"/>
      <c r="EX554" s="39"/>
      <c r="EY554" s="39"/>
      <c r="EZ554" s="39"/>
      <c r="FA554" s="39"/>
      <c r="FB554" s="39"/>
      <c r="FC554" s="39"/>
      <c r="FD554" s="39"/>
      <c r="FE554" s="39"/>
      <c r="FF554" s="39"/>
      <c r="FG554" s="39"/>
      <c r="FH554" s="39"/>
      <c r="FI554" s="39"/>
      <c r="FJ554" s="39"/>
      <c r="FK554" s="39"/>
      <c r="FL554" s="39"/>
      <c r="FM554" s="39"/>
      <c r="FN554" s="39"/>
      <c r="FO554" s="39"/>
      <c r="FP554" s="39"/>
      <c r="FQ554" s="39"/>
      <c r="FR554" s="39"/>
      <c r="FS554" s="39"/>
      <c r="FT554" s="39"/>
      <c r="FU554" s="39"/>
      <c r="FV554" s="39"/>
      <c r="FW554" s="39"/>
      <c r="FX554" s="39"/>
      <c r="FY554" s="39"/>
      <c r="FZ554" s="39"/>
      <c r="GA554" s="39"/>
      <c r="GB554" s="39"/>
      <c r="GC554" s="39"/>
      <c r="GD554" s="39"/>
      <c r="GE554" s="39"/>
      <c r="GF554" s="39"/>
      <c r="GG554" s="39"/>
      <c r="GH554" s="39"/>
      <c r="GI554" s="39"/>
      <c r="GJ554" s="39"/>
      <c r="GK554" s="39"/>
      <c r="GL554" s="39"/>
      <c r="GM554" s="39"/>
      <c r="GN554" s="39"/>
      <c r="GO554" s="39"/>
      <c r="GP554" s="39"/>
      <c r="GQ554" s="39"/>
      <c r="GR554" s="39"/>
      <c r="GS554" s="39"/>
      <c r="GT554" s="39"/>
      <c r="GU554" s="39"/>
      <c r="GV554" s="39"/>
      <c r="GW554" s="39"/>
      <c r="GX554" s="39"/>
      <c r="GY554" s="39"/>
      <c r="GZ554" s="39"/>
      <c r="HA554" s="39"/>
      <c r="HB554" s="39"/>
      <c r="HC554" s="39"/>
      <c r="HD554" s="39"/>
      <c r="HE554" s="39"/>
      <c r="HF554" s="39"/>
      <c r="HG554" s="39"/>
      <c r="HH554" s="39"/>
      <c r="HI554" s="39"/>
      <c r="HJ554" s="39"/>
      <c r="HK554" s="39"/>
      <c r="HL554" s="39"/>
      <c r="HM554" s="39"/>
      <c r="HN554" s="39"/>
      <c r="HO554" s="39"/>
      <c r="HP554" s="39"/>
      <c r="HQ554" s="39"/>
      <c r="HR554" s="39"/>
      <c r="HS554" s="39"/>
      <c r="HT554" s="39"/>
      <c r="HU554" s="39"/>
      <c r="HV554" s="39"/>
      <c r="HW554" s="39"/>
      <c r="HX554" s="39"/>
      <c r="HY554" s="39"/>
      <c r="HZ554" s="39"/>
      <c r="IA554" s="39"/>
      <c r="IB554" s="39"/>
      <c r="IC554" s="39"/>
      <c r="ID554" s="39"/>
      <c r="IE554" s="39"/>
      <c r="IF554" s="39"/>
      <c r="IG554" s="39"/>
      <c r="IH554" s="39"/>
      <c r="II554" s="39"/>
      <c r="IJ554" s="39"/>
    </row>
    <row r="555" spans="1:244" s="18" customFormat="1" ht="11.85" customHeight="1" x14ac:dyDescent="0.2">
      <c r="A555" s="50" t="s">
        <v>52</v>
      </c>
      <c r="B555" s="50"/>
      <c r="D555" s="19"/>
      <c r="E555" s="19"/>
      <c r="F555" s="19"/>
      <c r="G555" s="19"/>
      <c r="H555" s="101"/>
      <c r="I555" s="19"/>
    </row>
    <row r="556" spans="1:244" ht="11.85" customHeight="1" x14ac:dyDescent="0.2">
      <c r="A556" s="42" t="s">
        <v>326</v>
      </c>
      <c r="B556" s="42" t="s">
        <v>326</v>
      </c>
      <c r="C556" s="8" t="s">
        <v>136</v>
      </c>
      <c r="D556" s="9">
        <v>30000</v>
      </c>
      <c r="E556" s="9"/>
      <c r="F556" s="9">
        <f>SUM(D556:E556)</f>
        <v>30000</v>
      </c>
      <c r="G556" s="9">
        <v>0</v>
      </c>
      <c r="H556" s="93">
        <f>G556/F556</f>
        <v>0</v>
      </c>
      <c r="I556" s="12" t="s">
        <v>313</v>
      </c>
    </row>
    <row r="557" spans="1:244" ht="12" customHeight="1" x14ac:dyDescent="0.2">
      <c r="A557" s="42" t="s">
        <v>326</v>
      </c>
      <c r="B557" s="42"/>
      <c r="C557" s="8" t="s">
        <v>137</v>
      </c>
      <c r="D557" s="9">
        <v>50000</v>
      </c>
      <c r="E557" s="9"/>
      <c r="F557" s="9">
        <f t="shared" ref="F557:F561" si="108">SUM(D557:E557)</f>
        <v>50000</v>
      </c>
      <c r="G557" s="9">
        <v>0</v>
      </c>
      <c r="H557" s="93">
        <f t="shared" ref="H557:H562" si="109">G557/F557</f>
        <v>0</v>
      </c>
      <c r="I557" s="12" t="s">
        <v>313</v>
      </c>
    </row>
    <row r="558" spans="1:244" ht="12" customHeight="1" x14ac:dyDescent="0.2">
      <c r="A558" s="42" t="s">
        <v>219</v>
      </c>
      <c r="B558" s="42" t="s">
        <v>219</v>
      </c>
      <c r="C558" s="8" t="s">
        <v>92</v>
      </c>
      <c r="D558" s="9">
        <v>100000</v>
      </c>
      <c r="E558" s="9"/>
      <c r="F558" s="9">
        <f t="shared" si="108"/>
        <v>100000</v>
      </c>
      <c r="G558" s="9">
        <v>63013</v>
      </c>
      <c r="H558" s="93">
        <f t="shared" si="109"/>
        <v>0.63012999999999997</v>
      </c>
      <c r="I558" s="12" t="s">
        <v>313</v>
      </c>
    </row>
    <row r="559" spans="1:244" ht="12" customHeight="1" x14ac:dyDescent="0.2">
      <c r="A559" s="42" t="s">
        <v>219</v>
      </c>
      <c r="B559" s="42"/>
      <c r="C559" s="8" t="s">
        <v>58</v>
      </c>
      <c r="D559" s="9">
        <v>260000</v>
      </c>
      <c r="E559" s="9"/>
      <c r="F559" s="9">
        <f t="shared" si="108"/>
        <v>260000</v>
      </c>
      <c r="G559" s="9">
        <v>200262</v>
      </c>
      <c r="H559" s="93">
        <f t="shared" si="109"/>
        <v>0.77023846153846154</v>
      </c>
      <c r="I559" s="12" t="s">
        <v>313</v>
      </c>
    </row>
    <row r="560" spans="1:244" ht="12" customHeight="1" x14ac:dyDescent="0.2">
      <c r="A560" s="42" t="s">
        <v>222</v>
      </c>
      <c r="B560" s="42" t="s">
        <v>222</v>
      </c>
      <c r="C560" s="8" t="s">
        <v>120</v>
      </c>
      <c r="D560" s="9">
        <v>50000</v>
      </c>
      <c r="E560" s="9"/>
      <c r="F560" s="9">
        <f t="shared" si="108"/>
        <v>50000</v>
      </c>
      <c r="G560" s="9">
        <v>6000</v>
      </c>
      <c r="H560" s="93">
        <f t="shared" si="109"/>
        <v>0.12</v>
      </c>
      <c r="I560" s="12" t="s">
        <v>313</v>
      </c>
    </row>
    <row r="561" spans="1:9" s="2" customFormat="1" ht="11.85" customHeight="1" x14ac:dyDescent="0.2">
      <c r="A561" s="41" t="s">
        <v>317</v>
      </c>
      <c r="B561" s="41" t="s">
        <v>317</v>
      </c>
      <c r="C561" s="15" t="s">
        <v>89</v>
      </c>
      <c r="D561" s="16">
        <v>133000</v>
      </c>
      <c r="E561" s="16"/>
      <c r="F561" s="9">
        <f t="shared" si="108"/>
        <v>133000</v>
      </c>
      <c r="G561" s="9">
        <v>71443</v>
      </c>
      <c r="H561" s="93">
        <f t="shared" si="109"/>
        <v>0.53716541353383462</v>
      </c>
      <c r="I561" s="12" t="s">
        <v>313</v>
      </c>
    </row>
    <row r="562" spans="1:9" s="3" customFormat="1" ht="11.85" customHeight="1" x14ac:dyDescent="0.2">
      <c r="A562" s="43"/>
      <c r="B562" s="43"/>
      <c r="C562" s="13" t="s">
        <v>85</v>
      </c>
      <c r="D562" s="14">
        <f>SUM(D556:D561)</f>
        <v>623000</v>
      </c>
      <c r="E562" s="14">
        <f>SUM(E556:E561)</f>
        <v>0</v>
      </c>
      <c r="F562" s="14">
        <f>SUM(F556:F561)</f>
        <v>623000</v>
      </c>
      <c r="G562" s="14">
        <v>340718</v>
      </c>
      <c r="H562" s="93">
        <f t="shared" si="109"/>
        <v>0.54689887640449442</v>
      </c>
      <c r="I562" s="6"/>
    </row>
    <row r="563" spans="1:9" s="3" customFormat="1" ht="11.85" customHeight="1" x14ac:dyDescent="0.2">
      <c r="A563" s="40"/>
      <c r="B563" s="40"/>
      <c r="D563" s="6"/>
      <c r="E563" s="6"/>
      <c r="F563" s="6"/>
      <c r="G563" s="6"/>
      <c r="H563" s="105"/>
      <c r="I563" s="6"/>
    </row>
    <row r="564" spans="1:9" s="3" customFormat="1" ht="11.85" customHeight="1" x14ac:dyDescent="0.2">
      <c r="A564" s="40"/>
      <c r="B564" s="40"/>
      <c r="D564" s="6"/>
      <c r="E564" s="6"/>
      <c r="F564" s="6"/>
      <c r="G564" s="6"/>
      <c r="H564" s="105"/>
      <c r="I564" s="6"/>
    </row>
    <row r="565" spans="1:9" s="1" customFormat="1" x14ac:dyDescent="0.2">
      <c r="A565" s="39" t="s">
        <v>236</v>
      </c>
      <c r="B565" s="39"/>
      <c r="D565" s="5"/>
      <c r="E565" s="5"/>
      <c r="F565" s="5"/>
      <c r="G565" s="5"/>
      <c r="H565" s="102"/>
      <c r="I565" s="5"/>
    </row>
    <row r="566" spans="1:9" s="1" customFormat="1" x14ac:dyDescent="0.2">
      <c r="A566" s="39" t="s">
        <v>228</v>
      </c>
      <c r="B566" s="39"/>
      <c r="D566" s="5"/>
      <c r="E566" s="5"/>
      <c r="F566" s="5"/>
      <c r="G566" s="5"/>
      <c r="H566" s="102"/>
      <c r="I566" s="5"/>
    </row>
    <row r="567" spans="1:9" s="3" customFormat="1" x14ac:dyDescent="0.2">
      <c r="A567" s="40" t="s">
        <v>52</v>
      </c>
      <c r="B567" s="40"/>
      <c r="D567" s="6"/>
      <c r="E567" s="6"/>
      <c r="F567" s="6"/>
      <c r="G567" s="6"/>
      <c r="H567" s="105"/>
      <c r="I567" s="6"/>
    </row>
    <row r="568" spans="1:9" x14ac:dyDescent="0.2">
      <c r="A568" s="42" t="s">
        <v>321</v>
      </c>
      <c r="B568" s="42" t="s">
        <v>321</v>
      </c>
      <c r="C568" s="8" t="s">
        <v>82</v>
      </c>
      <c r="D568" s="9">
        <v>50000</v>
      </c>
      <c r="E568" s="9"/>
      <c r="F568" s="9">
        <f>SUM(D568:E568)</f>
        <v>50000</v>
      </c>
      <c r="G568" s="9">
        <v>0</v>
      </c>
      <c r="H568" s="93">
        <f>G568/F568</f>
        <v>0</v>
      </c>
      <c r="I568" s="12" t="s">
        <v>314</v>
      </c>
    </row>
    <row r="569" spans="1:9" x14ac:dyDescent="0.2">
      <c r="A569" s="42" t="s">
        <v>326</v>
      </c>
      <c r="B569" s="42" t="s">
        <v>326</v>
      </c>
      <c r="C569" s="8" t="s">
        <v>402</v>
      </c>
      <c r="D569" s="9">
        <v>150000</v>
      </c>
      <c r="E569" s="9"/>
      <c r="F569" s="9">
        <f t="shared" ref="F569:F580" si="110">SUM(D569:E569)</f>
        <v>150000</v>
      </c>
      <c r="G569" s="9">
        <v>215213</v>
      </c>
      <c r="H569" s="93">
        <f t="shared" ref="H569:H581" si="111">G569/F569</f>
        <v>1.4347533333333333</v>
      </c>
      <c r="I569" s="12" t="s">
        <v>314</v>
      </c>
    </row>
    <row r="570" spans="1:9" x14ac:dyDescent="0.2">
      <c r="A570" s="42" t="s">
        <v>495</v>
      </c>
      <c r="B570" s="42" t="s">
        <v>223</v>
      </c>
      <c r="C570" s="8" t="s">
        <v>348</v>
      </c>
      <c r="D570" s="9">
        <v>25000</v>
      </c>
      <c r="E570" s="9"/>
      <c r="F570" s="9">
        <f t="shared" si="110"/>
        <v>25000</v>
      </c>
      <c r="G570" s="9">
        <v>0</v>
      </c>
      <c r="H570" s="93">
        <f t="shared" si="111"/>
        <v>0</v>
      </c>
      <c r="I570" s="12" t="s">
        <v>314</v>
      </c>
    </row>
    <row r="571" spans="1:9" x14ac:dyDescent="0.2">
      <c r="A571" s="42" t="s">
        <v>215</v>
      </c>
      <c r="B571" s="42" t="s">
        <v>215</v>
      </c>
      <c r="C571" s="8" t="s">
        <v>78</v>
      </c>
      <c r="D571" s="9">
        <v>100000</v>
      </c>
      <c r="E571" s="9"/>
      <c r="F571" s="9">
        <f t="shared" si="110"/>
        <v>100000</v>
      </c>
      <c r="G571" s="9">
        <v>92800</v>
      </c>
      <c r="H571" s="93">
        <f t="shared" si="111"/>
        <v>0.92800000000000005</v>
      </c>
      <c r="I571" s="12" t="s">
        <v>314</v>
      </c>
    </row>
    <row r="572" spans="1:9" x14ac:dyDescent="0.2">
      <c r="A572" s="42" t="s">
        <v>322</v>
      </c>
      <c r="B572" s="42" t="s">
        <v>322</v>
      </c>
      <c r="C572" s="8" t="s">
        <v>86</v>
      </c>
      <c r="D572" s="9">
        <v>10000</v>
      </c>
      <c r="E572" s="9"/>
      <c r="F572" s="9">
        <f t="shared" si="110"/>
        <v>10000</v>
      </c>
      <c r="G572" s="9">
        <v>2966</v>
      </c>
      <c r="H572" s="93">
        <f t="shared" si="111"/>
        <v>0.29659999999999997</v>
      </c>
      <c r="I572" s="12" t="s">
        <v>314</v>
      </c>
    </row>
    <row r="573" spans="1:9" x14ac:dyDescent="0.2">
      <c r="A573" s="42" t="s">
        <v>497</v>
      </c>
      <c r="B573" s="42" t="s">
        <v>222</v>
      </c>
      <c r="C573" s="8" t="s">
        <v>402</v>
      </c>
      <c r="D573" s="9">
        <v>650000</v>
      </c>
      <c r="E573" s="9"/>
      <c r="F573" s="9">
        <f t="shared" si="110"/>
        <v>650000</v>
      </c>
      <c r="G573" s="9">
        <v>30000</v>
      </c>
      <c r="H573" s="93">
        <f t="shared" si="111"/>
        <v>4.6153846153846156E-2</v>
      </c>
      <c r="I573" s="12" t="s">
        <v>314</v>
      </c>
    </row>
    <row r="574" spans="1:9" x14ac:dyDescent="0.2">
      <c r="A574" s="42" t="s">
        <v>220</v>
      </c>
      <c r="B574" s="42" t="s">
        <v>220</v>
      </c>
      <c r="C574" s="8" t="s">
        <v>54</v>
      </c>
      <c r="D574" s="9">
        <v>50000</v>
      </c>
      <c r="E574" s="9"/>
      <c r="F574" s="9">
        <f t="shared" si="110"/>
        <v>50000</v>
      </c>
      <c r="G574" s="9">
        <v>60000</v>
      </c>
      <c r="H574" s="93">
        <f t="shared" si="111"/>
        <v>1.2</v>
      </c>
      <c r="I574" s="12" t="s">
        <v>314</v>
      </c>
    </row>
    <row r="575" spans="1:9" x14ac:dyDescent="0.2">
      <c r="A575" s="42" t="s">
        <v>220</v>
      </c>
      <c r="B575" s="42"/>
      <c r="C575" s="8" t="s">
        <v>203</v>
      </c>
      <c r="D575" s="9">
        <v>50000</v>
      </c>
      <c r="E575" s="9"/>
      <c r="F575" s="9">
        <f t="shared" si="110"/>
        <v>50000</v>
      </c>
      <c r="G575" s="9">
        <v>37795</v>
      </c>
      <c r="H575" s="93">
        <f t="shared" si="111"/>
        <v>0.75590000000000002</v>
      </c>
      <c r="I575" s="12" t="s">
        <v>314</v>
      </c>
    </row>
    <row r="576" spans="1:9" x14ac:dyDescent="0.2">
      <c r="A576" s="42" t="s">
        <v>220</v>
      </c>
      <c r="B576" s="42"/>
      <c r="C576" s="8" t="s">
        <v>432</v>
      </c>
      <c r="D576" s="9">
        <v>75000</v>
      </c>
      <c r="E576" s="9"/>
      <c r="F576" s="9">
        <f t="shared" si="110"/>
        <v>75000</v>
      </c>
      <c r="G576" s="9">
        <v>39600</v>
      </c>
      <c r="H576" s="93">
        <f t="shared" si="111"/>
        <v>0.52800000000000002</v>
      </c>
      <c r="I576" s="12" t="s">
        <v>314</v>
      </c>
    </row>
    <row r="577" spans="1:9" x14ac:dyDescent="0.2">
      <c r="A577" s="42" t="s">
        <v>220</v>
      </c>
      <c r="B577" s="42"/>
      <c r="C577" s="8" t="s">
        <v>281</v>
      </c>
      <c r="D577" s="9">
        <v>150000</v>
      </c>
      <c r="E577" s="9"/>
      <c r="F577" s="9">
        <f t="shared" si="110"/>
        <v>150000</v>
      </c>
      <c r="G577" s="9">
        <v>0</v>
      </c>
      <c r="H577" s="93">
        <f t="shared" si="111"/>
        <v>0</v>
      </c>
      <c r="I577" s="12" t="s">
        <v>314</v>
      </c>
    </row>
    <row r="578" spans="1:9" x14ac:dyDescent="0.2">
      <c r="A578" s="42" t="s">
        <v>317</v>
      </c>
      <c r="B578" s="42" t="s">
        <v>317</v>
      </c>
      <c r="C578" s="8" t="s">
        <v>89</v>
      </c>
      <c r="D578" s="9">
        <v>354000</v>
      </c>
      <c r="E578" s="9"/>
      <c r="F578" s="9">
        <f t="shared" si="110"/>
        <v>354000</v>
      </c>
      <c r="G578" s="9">
        <v>129162</v>
      </c>
      <c r="H578" s="93">
        <f t="shared" si="111"/>
        <v>0.36486440677966103</v>
      </c>
      <c r="I578" s="12" t="s">
        <v>314</v>
      </c>
    </row>
    <row r="579" spans="1:9" x14ac:dyDescent="0.2">
      <c r="A579" s="42" t="s">
        <v>460</v>
      </c>
      <c r="B579" s="42" t="s">
        <v>333</v>
      </c>
      <c r="C579" s="8" t="s">
        <v>298</v>
      </c>
      <c r="D579" s="9">
        <v>100000</v>
      </c>
      <c r="E579" s="9"/>
      <c r="F579" s="9">
        <f t="shared" si="110"/>
        <v>100000</v>
      </c>
      <c r="G579" s="9">
        <v>47900</v>
      </c>
      <c r="H579" s="93">
        <f t="shared" si="111"/>
        <v>0.47899999999999998</v>
      </c>
      <c r="I579" s="12" t="s">
        <v>314</v>
      </c>
    </row>
    <row r="580" spans="1:9" x14ac:dyDescent="0.2">
      <c r="A580" s="42" t="s">
        <v>461</v>
      </c>
      <c r="B580" s="42" t="s">
        <v>319</v>
      </c>
      <c r="C580" s="8" t="s">
        <v>434</v>
      </c>
      <c r="D580" s="9">
        <v>27000</v>
      </c>
      <c r="E580" s="9"/>
      <c r="F580" s="9">
        <f t="shared" si="110"/>
        <v>27000</v>
      </c>
      <c r="G580" s="9">
        <v>0</v>
      </c>
      <c r="H580" s="93">
        <f t="shared" si="111"/>
        <v>0</v>
      </c>
      <c r="I580" s="12" t="s">
        <v>314</v>
      </c>
    </row>
    <row r="581" spans="1:9" s="3" customFormat="1" x14ac:dyDescent="0.2">
      <c r="A581" s="43"/>
      <c r="B581" s="43"/>
      <c r="C581" s="13" t="s">
        <v>53</v>
      </c>
      <c r="D581" s="14">
        <f>SUM(D568:D580)</f>
        <v>1791000</v>
      </c>
      <c r="E581" s="14">
        <f>SUM(E568:E578)</f>
        <v>0</v>
      </c>
      <c r="F581" s="14">
        <f>SUM(F568:F580)</f>
        <v>1791000</v>
      </c>
      <c r="G581" s="14">
        <v>655436</v>
      </c>
      <c r="H581" s="93">
        <f t="shared" si="111"/>
        <v>0.36596091568955891</v>
      </c>
      <c r="I581" s="6"/>
    </row>
    <row r="582" spans="1:9" s="3" customFormat="1" x14ac:dyDescent="0.2">
      <c r="A582" s="40"/>
      <c r="B582" s="40"/>
      <c r="D582" s="6"/>
      <c r="E582" s="6"/>
      <c r="F582" s="6"/>
      <c r="G582" s="6"/>
      <c r="H582" s="105"/>
      <c r="I582" s="6"/>
    </row>
    <row r="583" spans="1:9" s="3" customFormat="1" x14ac:dyDescent="0.2">
      <c r="A583" s="40"/>
      <c r="B583" s="40"/>
      <c r="D583" s="6"/>
      <c r="E583" s="6"/>
      <c r="F583" s="6"/>
      <c r="G583" s="6"/>
      <c r="H583" s="105"/>
      <c r="I583" s="6"/>
    </row>
    <row r="584" spans="1:9" s="1" customFormat="1" x14ac:dyDescent="0.2">
      <c r="A584" s="39" t="s">
        <v>396</v>
      </c>
      <c r="B584" s="39"/>
      <c r="D584" s="5"/>
      <c r="E584" s="5"/>
      <c r="F584" s="5"/>
      <c r="G584" s="5"/>
      <c r="H584" s="102"/>
      <c r="I584" s="5"/>
    </row>
    <row r="585" spans="1:9" s="1" customFormat="1" x14ac:dyDescent="0.2">
      <c r="A585" s="39" t="s">
        <v>228</v>
      </c>
      <c r="B585" s="39"/>
      <c r="D585" s="5"/>
      <c r="E585" s="5"/>
      <c r="F585" s="5"/>
      <c r="G585" s="5"/>
      <c r="H585" s="102"/>
      <c r="I585" s="5"/>
    </row>
    <row r="586" spans="1:9" s="3" customFormat="1" x14ac:dyDescent="0.2">
      <c r="A586" s="40" t="s">
        <v>52</v>
      </c>
      <c r="B586" s="40"/>
      <c r="D586" s="6"/>
      <c r="E586" s="6"/>
      <c r="F586" s="6"/>
      <c r="G586" s="6"/>
      <c r="H586" s="105"/>
      <c r="I586" s="6"/>
    </row>
    <row r="587" spans="1:9" x14ac:dyDescent="0.2">
      <c r="A587" s="42" t="s">
        <v>367</v>
      </c>
      <c r="B587" s="42" t="s">
        <v>325</v>
      </c>
      <c r="C587" s="8" t="s">
        <v>138</v>
      </c>
      <c r="D587" s="9">
        <v>9000000</v>
      </c>
      <c r="E587" s="9"/>
      <c r="F587" s="9">
        <f>SUM(D587:E587)</f>
        <v>9000000</v>
      </c>
      <c r="G587" s="9">
        <v>9000000</v>
      </c>
      <c r="H587" s="93">
        <f>G587/F587</f>
        <v>1</v>
      </c>
      <c r="I587" s="12" t="s">
        <v>314</v>
      </c>
    </row>
    <row r="588" spans="1:9" x14ac:dyDescent="0.2">
      <c r="A588" s="42" t="s">
        <v>325</v>
      </c>
      <c r="B588" s="42"/>
      <c r="C588" s="8" t="s">
        <v>513</v>
      </c>
      <c r="D588" s="9">
        <v>0</v>
      </c>
      <c r="E588" s="9">
        <v>1349000</v>
      </c>
      <c r="F588" s="9">
        <f>SUM(D588:E588)</f>
        <v>1349000</v>
      </c>
      <c r="G588" s="9">
        <v>1349000</v>
      </c>
      <c r="H588" s="93">
        <f t="shared" ref="H588:H589" si="112">G588/F588</f>
        <v>1</v>
      </c>
      <c r="I588" s="12" t="s">
        <v>314</v>
      </c>
    </row>
    <row r="589" spans="1:9" s="3" customFormat="1" x14ac:dyDescent="0.2">
      <c r="A589" s="43"/>
      <c r="B589" s="43"/>
      <c r="C589" s="13" t="s">
        <v>53</v>
      </c>
      <c r="D589" s="14">
        <f t="shared" ref="D589" si="113">SUM(D587:D588)</f>
        <v>9000000</v>
      </c>
      <c r="E589" s="14">
        <f t="shared" ref="E589:F589" si="114">SUM(E587:E588)</f>
        <v>1349000</v>
      </c>
      <c r="F589" s="14">
        <f t="shared" si="114"/>
        <v>10349000</v>
      </c>
      <c r="G589" s="14">
        <v>10349000</v>
      </c>
      <c r="H589" s="93">
        <f t="shared" si="112"/>
        <v>1</v>
      </c>
      <c r="I589" s="6"/>
    </row>
    <row r="590" spans="1:9" s="3" customFormat="1" x14ac:dyDescent="0.2">
      <c r="A590" s="40"/>
      <c r="B590" s="40"/>
      <c r="D590" s="6"/>
      <c r="E590" s="6"/>
      <c r="F590" s="6"/>
      <c r="G590" s="6"/>
      <c r="H590" s="105"/>
      <c r="I590" s="6"/>
    </row>
    <row r="591" spans="1:9" s="3" customFormat="1" x14ac:dyDescent="0.2">
      <c r="A591" s="40"/>
      <c r="B591" s="40"/>
      <c r="D591" s="6"/>
      <c r="E591" s="6"/>
      <c r="F591" s="6"/>
      <c r="G591" s="6"/>
      <c r="H591" s="105"/>
      <c r="I591" s="6"/>
    </row>
    <row r="592" spans="1:9" s="1" customFormat="1" ht="30.75" customHeight="1" x14ac:dyDescent="0.2">
      <c r="A592" s="39"/>
      <c r="B592" s="39"/>
      <c r="D592" s="28" t="s">
        <v>557</v>
      </c>
      <c r="E592" s="28" t="s">
        <v>558</v>
      </c>
      <c r="F592" s="28" t="s">
        <v>559</v>
      </c>
      <c r="G592" s="28" t="s">
        <v>560</v>
      </c>
      <c r="H592" s="28" t="s">
        <v>561</v>
      </c>
      <c r="I592" s="75"/>
    </row>
    <row r="593" spans="1:244" s="1" customFormat="1" x14ac:dyDescent="0.2">
      <c r="A593" s="39" t="s">
        <v>236</v>
      </c>
      <c r="B593" s="39"/>
      <c r="D593" s="5"/>
      <c r="E593" s="5"/>
      <c r="F593" s="5"/>
      <c r="G593" s="5"/>
      <c r="H593" s="102"/>
      <c r="I593" s="5"/>
    </row>
    <row r="594" spans="1:244" s="1" customFormat="1" x14ac:dyDescent="0.2">
      <c r="A594" s="39" t="s">
        <v>228</v>
      </c>
      <c r="B594" s="39"/>
      <c r="D594" s="5"/>
      <c r="E594" s="5"/>
      <c r="F594" s="5"/>
      <c r="G594" s="5"/>
      <c r="H594" s="102"/>
      <c r="I594" s="5"/>
    </row>
    <row r="595" spans="1:244" s="3" customFormat="1" x14ac:dyDescent="0.2">
      <c r="A595" s="40" t="s">
        <v>50</v>
      </c>
      <c r="B595" s="40"/>
      <c r="D595" s="6"/>
      <c r="E595" s="6"/>
      <c r="F595" s="6"/>
      <c r="G595" s="6"/>
      <c r="H595" s="105"/>
      <c r="I595" s="6"/>
    </row>
    <row r="596" spans="1:244" x14ac:dyDescent="0.2">
      <c r="A596" s="42" t="s">
        <v>324</v>
      </c>
      <c r="B596" s="42" t="s">
        <v>324</v>
      </c>
      <c r="C596" s="8" t="s">
        <v>397</v>
      </c>
      <c r="D596" s="9">
        <v>0</v>
      </c>
      <c r="E596" s="9">
        <v>0</v>
      </c>
      <c r="F596" s="9">
        <f>SUM(D596:E596)</f>
        <v>0</v>
      </c>
      <c r="G596" s="9">
        <v>0</v>
      </c>
      <c r="H596" s="93"/>
      <c r="I596" s="12" t="s">
        <v>314</v>
      </c>
    </row>
    <row r="597" spans="1:244" s="3" customFormat="1" x14ac:dyDescent="0.2">
      <c r="A597" s="43"/>
      <c r="B597" s="43"/>
      <c r="C597" s="13" t="s">
        <v>51</v>
      </c>
      <c r="D597" s="14">
        <f t="shared" ref="D597" si="115">SUM(D596:D596)</f>
        <v>0</v>
      </c>
      <c r="E597" s="14">
        <f t="shared" ref="E597:F597" si="116">SUM(E596:E596)</f>
        <v>0</v>
      </c>
      <c r="F597" s="14">
        <f t="shared" si="116"/>
        <v>0</v>
      </c>
      <c r="G597" s="14">
        <v>0</v>
      </c>
      <c r="H597" s="104"/>
      <c r="I597" s="6"/>
    </row>
    <row r="598" spans="1:244" s="3" customFormat="1" x14ac:dyDescent="0.2">
      <c r="A598" s="40"/>
      <c r="B598" s="40"/>
      <c r="D598" s="6"/>
      <c r="E598" s="6"/>
      <c r="F598" s="6"/>
      <c r="G598" s="6"/>
      <c r="H598" s="105"/>
      <c r="I598" s="6"/>
    </row>
    <row r="599" spans="1:244" s="3" customFormat="1" x14ac:dyDescent="0.2">
      <c r="A599" s="40"/>
      <c r="B599" s="40"/>
      <c r="D599" s="6"/>
      <c r="E599" s="6"/>
      <c r="F599" s="6"/>
      <c r="G599" s="6"/>
      <c r="H599" s="105"/>
      <c r="I599" s="6"/>
    </row>
    <row r="600" spans="1:244" s="3" customFormat="1" x14ac:dyDescent="0.2">
      <c r="A600" s="40"/>
      <c r="B600" s="40"/>
      <c r="D600" s="6"/>
      <c r="E600" s="6"/>
      <c r="F600" s="6"/>
      <c r="G600" s="6"/>
      <c r="H600" s="105"/>
      <c r="I600" s="6"/>
    </row>
    <row r="601" spans="1:244" s="3" customFormat="1" x14ac:dyDescent="0.2">
      <c r="A601" s="40"/>
      <c r="B601" s="40"/>
      <c r="D601" s="6"/>
      <c r="E601" s="6"/>
      <c r="F601" s="6"/>
      <c r="G601" s="6"/>
      <c r="H601" s="105"/>
      <c r="I601" s="6"/>
    </row>
    <row r="602" spans="1:244" s="3" customFormat="1" x14ac:dyDescent="0.2">
      <c r="A602" s="40"/>
      <c r="B602" s="40"/>
      <c r="D602" s="6"/>
      <c r="E602" s="6"/>
      <c r="F602" s="6"/>
      <c r="G602" s="6"/>
      <c r="H602" s="105"/>
      <c r="I602" s="6"/>
    </row>
    <row r="603" spans="1:244" s="3" customFormat="1" x14ac:dyDescent="0.2">
      <c r="A603" s="40"/>
      <c r="B603" s="40"/>
      <c r="D603" s="6"/>
      <c r="E603" s="6"/>
      <c r="F603" s="6"/>
      <c r="G603" s="6"/>
      <c r="H603" s="105"/>
      <c r="I603" s="6"/>
    </row>
    <row r="604" spans="1:244" s="3" customFormat="1" x14ac:dyDescent="0.2">
      <c r="A604" s="40"/>
      <c r="B604" s="40"/>
      <c r="D604" s="6"/>
      <c r="E604" s="6"/>
      <c r="F604" s="6"/>
      <c r="G604" s="6"/>
      <c r="H604" s="105"/>
      <c r="I604" s="6"/>
    </row>
    <row r="605" spans="1:244" s="3" customFormat="1" x14ac:dyDescent="0.2">
      <c r="A605" s="40"/>
      <c r="B605" s="40"/>
      <c r="D605" s="6"/>
      <c r="E605" s="6"/>
      <c r="F605" s="6"/>
      <c r="G605" s="6"/>
      <c r="H605" s="105"/>
      <c r="I605" s="6"/>
    </row>
    <row r="606" spans="1:244" s="3" customFormat="1" ht="13.5" customHeight="1" x14ac:dyDescent="0.2">
      <c r="A606" s="52" t="s">
        <v>237</v>
      </c>
      <c r="B606" s="52"/>
      <c r="D606" s="6"/>
      <c r="E606" s="6"/>
      <c r="F606" s="6"/>
      <c r="G606" s="6"/>
      <c r="H606" s="105"/>
      <c r="I606" s="6"/>
    </row>
    <row r="607" spans="1:244" ht="12.4" customHeight="1" x14ac:dyDescent="0.2">
      <c r="A607" s="39" t="s">
        <v>228</v>
      </c>
      <c r="B607" s="39"/>
      <c r="C607" s="39"/>
      <c r="D607" s="39"/>
      <c r="E607" s="39"/>
      <c r="F607" s="39"/>
      <c r="G607" s="39"/>
      <c r="H607" s="107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F607" s="39"/>
      <c r="AG607" s="39"/>
      <c r="AH607" s="39"/>
      <c r="AI607" s="39"/>
      <c r="AJ607" s="39"/>
      <c r="AK607" s="39"/>
      <c r="AL607" s="39"/>
      <c r="AM607" s="39"/>
      <c r="AN607" s="39"/>
      <c r="AO607" s="39"/>
      <c r="AP607" s="39"/>
      <c r="AQ607" s="39"/>
      <c r="AR607" s="39"/>
      <c r="AS607" s="39"/>
      <c r="AT607" s="39"/>
      <c r="AU607" s="39"/>
      <c r="AV607" s="39"/>
      <c r="AW607" s="39"/>
      <c r="AX607" s="39"/>
      <c r="AY607" s="39"/>
      <c r="AZ607" s="39"/>
      <c r="BA607" s="39"/>
      <c r="BB607" s="39"/>
      <c r="BC607" s="39"/>
      <c r="BD607" s="39"/>
      <c r="BE607" s="39"/>
      <c r="BF607" s="39"/>
      <c r="BG607" s="39"/>
      <c r="BH607" s="39"/>
      <c r="BI607" s="39"/>
      <c r="BJ607" s="39"/>
      <c r="BK607" s="39"/>
      <c r="BL607" s="39"/>
      <c r="BM607" s="39"/>
      <c r="BN607" s="39"/>
      <c r="BO607" s="39"/>
      <c r="BP607" s="39"/>
      <c r="BQ607" s="39"/>
      <c r="BR607" s="39"/>
      <c r="BS607" s="39"/>
      <c r="BT607" s="39"/>
      <c r="BU607" s="39"/>
      <c r="BV607" s="39"/>
      <c r="BW607" s="39"/>
      <c r="BX607" s="39"/>
      <c r="BY607" s="39"/>
      <c r="BZ607" s="39"/>
      <c r="CA607" s="39"/>
      <c r="CB607" s="39"/>
      <c r="CC607" s="39"/>
      <c r="CD607" s="39"/>
      <c r="CE607" s="39"/>
      <c r="CF607" s="39"/>
      <c r="CG607" s="39"/>
      <c r="CH607" s="39"/>
      <c r="CI607" s="39"/>
      <c r="CJ607" s="39"/>
      <c r="CK607" s="39"/>
      <c r="CL607" s="39"/>
      <c r="CM607" s="39"/>
      <c r="CN607" s="39"/>
      <c r="CO607" s="39"/>
      <c r="CP607" s="39"/>
      <c r="CQ607" s="39"/>
      <c r="CR607" s="39"/>
      <c r="CS607" s="39"/>
      <c r="CT607" s="39"/>
      <c r="CU607" s="39"/>
      <c r="CV607" s="39"/>
      <c r="CW607" s="39"/>
      <c r="CX607" s="39"/>
      <c r="CY607" s="39"/>
      <c r="CZ607" s="39"/>
      <c r="DA607" s="39"/>
      <c r="DB607" s="39"/>
      <c r="DC607" s="39"/>
      <c r="DD607" s="39"/>
      <c r="DE607" s="39"/>
      <c r="DF607" s="39"/>
      <c r="DG607" s="39"/>
      <c r="DH607" s="39"/>
      <c r="DI607" s="39"/>
      <c r="DJ607" s="39"/>
      <c r="DK607" s="39"/>
      <c r="DL607" s="39"/>
      <c r="DM607" s="39"/>
      <c r="DN607" s="39"/>
      <c r="DO607" s="39"/>
      <c r="DP607" s="39"/>
      <c r="DQ607" s="39"/>
      <c r="DR607" s="39"/>
      <c r="DS607" s="39"/>
      <c r="DT607" s="39"/>
      <c r="DU607" s="39"/>
      <c r="DV607" s="39"/>
      <c r="DW607" s="39"/>
      <c r="DX607" s="39"/>
      <c r="DY607" s="39"/>
      <c r="DZ607" s="39"/>
      <c r="EA607" s="39"/>
      <c r="EB607" s="39"/>
      <c r="EC607" s="39"/>
      <c r="ED607" s="39"/>
      <c r="EE607" s="39"/>
      <c r="EF607" s="39"/>
      <c r="EG607" s="39"/>
      <c r="EH607" s="39"/>
      <c r="EI607" s="39"/>
      <c r="EJ607" s="39"/>
      <c r="EK607" s="39"/>
      <c r="EL607" s="39"/>
      <c r="EM607" s="39"/>
      <c r="EN607" s="39"/>
      <c r="EO607" s="39"/>
      <c r="EP607" s="39"/>
      <c r="EQ607" s="39"/>
      <c r="ER607" s="39"/>
      <c r="ES607" s="39"/>
      <c r="ET607" s="39"/>
      <c r="EU607" s="39"/>
      <c r="EV607" s="39"/>
      <c r="EW607" s="39"/>
      <c r="EX607" s="39"/>
      <c r="EY607" s="39"/>
      <c r="EZ607" s="39"/>
      <c r="FA607" s="39"/>
      <c r="FB607" s="39"/>
      <c r="FC607" s="39"/>
      <c r="FD607" s="39"/>
      <c r="FE607" s="39"/>
      <c r="FF607" s="39"/>
      <c r="FG607" s="39"/>
      <c r="FH607" s="39"/>
      <c r="FI607" s="39"/>
      <c r="FJ607" s="39"/>
      <c r="FK607" s="39"/>
      <c r="FL607" s="39"/>
      <c r="FM607" s="39"/>
      <c r="FN607" s="39"/>
      <c r="FO607" s="39"/>
      <c r="FP607" s="39"/>
      <c r="FQ607" s="39"/>
      <c r="FR607" s="39"/>
      <c r="FS607" s="39"/>
      <c r="FT607" s="39"/>
      <c r="FU607" s="39"/>
      <c r="FV607" s="39"/>
      <c r="FW607" s="39"/>
      <c r="FX607" s="39"/>
      <c r="FY607" s="39"/>
      <c r="FZ607" s="39"/>
      <c r="GA607" s="39"/>
      <c r="GB607" s="39"/>
      <c r="GC607" s="39"/>
      <c r="GD607" s="39"/>
      <c r="GE607" s="39"/>
      <c r="GF607" s="39"/>
      <c r="GG607" s="39"/>
      <c r="GH607" s="39"/>
      <c r="GI607" s="39"/>
      <c r="GJ607" s="39"/>
      <c r="GK607" s="39"/>
      <c r="GL607" s="39"/>
      <c r="GM607" s="39"/>
      <c r="GN607" s="39"/>
      <c r="GO607" s="39"/>
      <c r="GP607" s="39"/>
      <c r="GQ607" s="39"/>
      <c r="GR607" s="39"/>
      <c r="GS607" s="39"/>
      <c r="GT607" s="39"/>
      <c r="GU607" s="39"/>
      <c r="GV607" s="39"/>
      <c r="GW607" s="39"/>
      <c r="GX607" s="39"/>
      <c r="GY607" s="39"/>
      <c r="GZ607" s="39"/>
      <c r="HA607" s="39"/>
      <c r="HB607" s="39"/>
      <c r="HC607" s="39"/>
      <c r="HD607" s="39"/>
      <c r="HE607" s="39"/>
      <c r="HF607" s="39"/>
      <c r="HG607" s="39"/>
      <c r="HH607" s="39"/>
      <c r="HI607" s="39"/>
      <c r="HJ607" s="39"/>
      <c r="HK607" s="39"/>
      <c r="HL607" s="39"/>
      <c r="HM607" s="39"/>
      <c r="HN607" s="39"/>
      <c r="HO607" s="39"/>
      <c r="HP607" s="39"/>
      <c r="HQ607" s="39"/>
      <c r="HR607" s="39"/>
      <c r="HS607" s="39"/>
      <c r="HT607" s="39"/>
      <c r="HU607" s="39"/>
      <c r="HV607" s="39"/>
      <c r="HW607" s="39"/>
      <c r="HX607" s="39"/>
      <c r="HY607" s="39"/>
      <c r="HZ607" s="39"/>
      <c r="IA607" s="39"/>
      <c r="IB607" s="39"/>
      <c r="IC607" s="39"/>
      <c r="ID607" s="39"/>
      <c r="IE607" s="39"/>
      <c r="IF607" s="39"/>
      <c r="IG607" s="39"/>
      <c r="IH607" s="39"/>
      <c r="II607" s="39"/>
      <c r="IJ607" s="39"/>
    </row>
    <row r="608" spans="1:244" s="3" customFormat="1" x14ac:dyDescent="0.2">
      <c r="A608" s="40" t="s">
        <v>52</v>
      </c>
      <c r="B608" s="40"/>
      <c r="D608" s="6"/>
      <c r="E608" s="6"/>
      <c r="F608" s="6"/>
      <c r="G608" s="6"/>
      <c r="H608" s="105"/>
      <c r="I608" s="6"/>
    </row>
    <row r="609" spans="1:9" x14ac:dyDescent="0.2">
      <c r="A609" s="42" t="s">
        <v>219</v>
      </c>
      <c r="B609" s="42" t="s">
        <v>219</v>
      </c>
      <c r="C609" s="29" t="s">
        <v>206</v>
      </c>
      <c r="D609" s="9">
        <v>0</v>
      </c>
      <c r="E609" s="9"/>
      <c r="F609" s="9">
        <f t="shared" ref="F609:F611" si="117">SUM(D609:E609)</f>
        <v>0</v>
      </c>
      <c r="G609" s="9">
        <v>25594</v>
      </c>
      <c r="H609" s="93">
        <v>0</v>
      </c>
      <c r="I609" s="12" t="s">
        <v>313</v>
      </c>
    </row>
    <row r="610" spans="1:9" x14ac:dyDescent="0.2">
      <c r="A610" s="42" t="s">
        <v>219</v>
      </c>
      <c r="B610" s="42"/>
      <c r="C610" s="29" t="s">
        <v>58</v>
      </c>
      <c r="D610" s="9">
        <v>0</v>
      </c>
      <c r="E610" s="9"/>
      <c r="F610" s="9">
        <f t="shared" si="117"/>
        <v>0</v>
      </c>
      <c r="G610" s="9">
        <v>37357</v>
      </c>
      <c r="H610" s="93">
        <v>0</v>
      </c>
      <c r="I610" s="12" t="s">
        <v>313</v>
      </c>
    </row>
    <row r="611" spans="1:9" x14ac:dyDescent="0.2">
      <c r="A611" s="42" t="s">
        <v>219</v>
      </c>
      <c r="B611" s="42"/>
      <c r="C611" s="8" t="s">
        <v>119</v>
      </c>
      <c r="D611" s="9">
        <v>0</v>
      </c>
      <c r="E611" s="9"/>
      <c r="F611" s="9">
        <f t="shared" si="117"/>
        <v>0</v>
      </c>
      <c r="G611" s="9">
        <v>3912</v>
      </c>
      <c r="H611" s="93">
        <v>0</v>
      </c>
      <c r="I611" s="12" t="s">
        <v>313</v>
      </c>
    </row>
    <row r="612" spans="1:9" x14ac:dyDescent="0.2">
      <c r="A612" s="42" t="s">
        <v>223</v>
      </c>
      <c r="B612" s="42" t="s">
        <v>223</v>
      </c>
      <c r="C612" s="8" t="s">
        <v>510</v>
      </c>
      <c r="D612" s="9">
        <v>120000</v>
      </c>
      <c r="E612" s="9"/>
      <c r="F612" s="9">
        <f t="shared" ref="F612:F616" si="118">SUM(D612:E612)</f>
        <v>120000</v>
      </c>
      <c r="G612" s="9">
        <v>130540</v>
      </c>
      <c r="H612" s="93">
        <f t="shared" ref="H612:H617" si="119">G612/F612</f>
        <v>1.0878333333333334</v>
      </c>
      <c r="I612" s="12" t="s">
        <v>313</v>
      </c>
    </row>
    <row r="613" spans="1:9" x14ac:dyDescent="0.2">
      <c r="A613" s="42" t="s">
        <v>222</v>
      </c>
      <c r="B613" s="42" t="s">
        <v>222</v>
      </c>
      <c r="C613" s="8" t="s">
        <v>120</v>
      </c>
      <c r="D613" s="9">
        <v>100000</v>
      </c>
      <c r="E613" s="9"/>
      <c r="F613" s="9">
        <f t="shared" si="118"/>
        <v>100000</v>
      </c>
      <c r="G613" s="9">
        <v>12500</v>
      </c>
      <c r="H613" s="93">
        <f t="shared" si="119"/>
        <v>0.125</v>
      </c>
      <c r="I613" s="12" t="s">
        <v>313</v>
      </c>
    </row>
    <row r="614" spans="1:9" x14ac:dyDescent="0.2">
      <c r="A614" s="42" t="s">
        <v>220</v>
      </c>
      <c r="B614" s="42" t="s">
        <v>220</v>
      </c>
      <c r="C614" s="8" t="s">
        <v>194</v>
      </c>
      <c r="D614" s="9">
        <v>20000</v>
      </c>
      <c r="E614" s="9"/>
      <c r="F614" s="9">
        <f t="shared" si="118"/>
        <v>20000</v>
      </c>
      <c r="G614" s="9">
        <v>19000</v>
      </c>
      <c r="H614" s="93">
        <f t="shared" si="119"/>
        <v>0.95</v>
      </c>
      <c r="I614" s="12" t="s">
        <v>313</v>
      </c>
    </row>
    <row r="615" spans="1:9" x14ac:dyDescent="0.2">
      <c r="A615" s="42" t="s">
        <v>220</v>
      </c>
      <c r="B615" s="42"/>
      <c r="C615" s="8" t="s">
        <v>281</v>
      </c>
      <c r="D615" s="9">
        <v>30000</v>
      </c>
      <c r="E615" s="9"/>
      <c r="F615" s="9">
        <f t="shared" si="118"/>
        <v>30000</v>
      </c>
      <c r="G615" s="9">
        <v>17047</v>
      </c>
      <c r="H615" s="93">
        <f t="shared" si="119"/>
        <v>0.56823333333333337</v>
      </c>
      <c r="I615" s="12" t="s">
        <v>313</v>
      </c>
    </row>
    <row r="616" spans="1:9" x14ac:dyDescent="0.2">
      <c r="A616" s="42" t="s">
        <v>317</v>
      </c>
      <c r="B616" s="42" t="s">
        <v>317</v>
      </c>
      <c r="C616" s="8" t="s">
        <v>89</v>
      </c>
      <c r="D616" s="9">
        <v>73000</v>
      </c>
      <c r="E616" s="9"/>
      <c r="F616" s="9">
        <f t="shared" si="118"/>
        <v>73000</v>
      </c>
      <c r="G616" s="9">
        <v>57901</v>
      </c>
      <c r="H616" s="93">
        <f t="shared" si="119"/>
        <v>0.79316438356164387</v>
      </c>
      <c r="I616" s="12" t="s">
        <v>313</v>
      </c>
    </row>
    <row r="617" spans="1:9" s="3" customFormat="1" x14ac:dyDescent="0.2">
      <c r="A617" s="43"/>
      <c r="B617" s="43"/>
      <c r="C617" s="13" t="s">
        <v>53</v>
      </c>
      <c r="D617" s="14">
        <f>SUM(D609:D616)</f>
        <v>343000</v>
      </c>
      <c r="E617" s="14">
        <f t="shared" ref="E617:F617" si="120">SUM(E609:E616)</f>
        <v>0</v>
      </c>
      <c r="F617" s="14">
        <f t="shared" si="120"/>
        <v>343000</v>
      </c>
      <c r="G617" s="14">
        <v>303851</v>
      </c>
      <c r="H617" s="93">
        <f t="shared" si="119"/>
        <v>0.88586297376093293</v>
      </c>
      <c r="I617" s="6"/>
    </row>
    <row r="618" spans="1:9" s="3" customFormat="1" x14ac:dyDescent="0.2">
      <c r="A618" s="40"/>
      <c r="B618" s="40"/>
      <c r="D618" s="6"/>
      <c r="E618" s="6"/>
      <c r="F618" s="6"/>
      <c r="G618" s="6"/>
      <c r="H618" s="105"/>
      <c r="I618" s="6"/>
    </row>
    <row r="619" spans="1:9" s="3" customFormat="1" x14ac:dyDescent="0.2">
      <c r="A619" s="40"/>
      <c r="B619" s="40"/>
      <c r="D619" s="6"/>
      <c r="E619" s="6"/>
      <c r="F619" s="6"/>
      <c r="G619" s="6"/>
      <c r="H619" s="105"/>
      <c r="I619" s="6"/>
    </row>
    <row r="620" spans="1:9" s="3" customFormat="1" x14ac:dyDescent="0.2">
      <c r="A620" s="40"/>
      <c r="B620" s="40"/>
      <c r="D620" s="6"/>
      <c r="E620" s="6"/>
      <c r="F620" s="6"/>
      <c r="G620" s="6"/>
      <c r="H620" s="105"/>
      <c r="I620" s="6"/>
    </row>
    <row r="621" spans="1:9" s="1" customFormat="1" x14ac:dyDescent="0.2">
      <c r="A621" s="39" t="s">
        <v>238</v>
      </c>
      <c r="B621" s="39"/>
      <c r="C621" s="1" t="s">
        <v>293</v>
      </c>
      <c r="D621" s="5" t="s">
        <v>407</v>
      </c>
      <c r="E621" s="5" t="s">
        <v>407</v>
      </c>
      <c r="F621" s="5" t="s">
        <v>407</v>
      </c>
      <c r="G621" s="5" t="s">
        <v>407</v>
      </c>
      <c r="H621" s="102"/>
      <c r="I621" s="5"/>
    </row>
    <row r="622" spans="1:9" x14ac:dyDescent="0.2">
      <c r="A622" s="40" t="s">
        <v>52</v>
      </c>
      <c r="B622" s="40"/>
      <c r="H622" s="94"/>
    </row>
    <row r="623" spans="1:9" x14ac:dyDescent="0.2">
      <c r="A623" s="42" t="s">
        <v>333</v>
      </c>
      <c r="B623" s="42" t="s">
        <v>333</v>
      </c>
      <c r="C623" s="8" t="s">
        <v>255</v>
      </c>
      <c r="D623" s="9">
        <v>100000</v>
      </c>
      <c r="E623" s="9"/>
      <c r="F623" s="9">
        <f>SUM(D623:E623)</f>
        <v>100000</v>
      </c>
      <c r="G623" s="9">
        <v>0</v>
      </c>
      <c r="H623" s="93">
        <f>G623/F623</f>
        <v>0</v>
      </c>
      <c r="I623" s="80" t="s">
        <v>314</v>
      </c>
    </row>
    <row r="624" spans="1:9" x14ac:dyDescent="0.2">
      <c r="A624" s="42" t="s">
        <v>319</v>
      </c>
      <c r="B624" s="42" t="s">
        <v>319</v>
      </c>
      <c r="C624" s="8" t="s">
        <v>132</v>
      </c>
      <c r="D624" s="9">
        <v>27000</v>
      </c>
      <c r="E624" s="9"/>
      <c r="F624" s="9">
        <f t="shared" ref="F624:F643" si="121">SUM(D624:E624)</f>
        <v>27000</v>
      </c>
      <c r="G624" s="9">
        <v>0</v>
      </c>
      <c r="H624" s="93">
        <f t="shared" ref="H624:H659" si="122">G624/F624</f>
        <v>0</v>
      </c>
      <c r="I624" s="80" t="s">
        <v>314</v>
      </c>
    </row>
    <row r="625" spans="1:9" x14ac:dyDescent="0.2">
      <c r="A625" s="42" t="s">
        <v>213</v>
      </c>
      <c r="B625" s="42" t="s">
        <v>213</v>
      </c>
      <c r="C625" s="8" t="s">
        <v>76</v>
      </c>
      <c r="D625" s="9">
        <v>6553000</v>
      </c>
      <c r="E625" s="9"/>
      <c r="F625" s="9">
        <f t="shared" si="121"/>
        <v>6553000</v>
      </c>
      <c r="G625" s="9">
        <v>6552341</v>
      </c>
      <c r="H625" s="93">
        <f t="shared" si="122"/>
        <v>0.99989943537311154</v>
      </c>
      <c r="I625" s="81" t="s">
        <v>314</v>
      </c>
    </row>
    <row r="626" spans="1:9" x14ac:dyDescent="0.2">
      <c r="A626" s="42" t="s">
        <v>213</v>
      </c>
      <c r="B626" s="42"/>
      <c r="C626" s="8" t="s">
        <v>133</v>
      </c>
      <c r="D626" s="9">
        <v>202000</v>
      </c>
      <c r="E626" s="9"/>
      <c r="F626" s="9">
        <f t="shared" si="121"/>
        <v>202000</v>
      </c>
      <c r="G626" s="9">
        <v>201273</v>
      </c>
      <c r="H626" s="93">
        <f t="shared" si="122"/>
        <v>0.99640099009900995</v>
      </c>
      <c r="I626" s="81" t="s">
        <v>314</v>
      </c>
    </row>
    <row r="627" spans="1:9" x14ac:dyDescent="0.2">
      <c r="A627" s="42" t="s">
        <v>213</v>
      </c>
      <c r="B627" s="42"/>
      <c r="C627" s="8" t="s">
        <v>204</v>
      </c>
      <c r="D627" s="9">
        <v>388000</v>
      </c>
      <c r="E627" s="9"/>
      <c r="F627" s="9">
        <f t="shared" si="121"/>
        <v>388000</v>
      </c>
      <c r="G627" s="9">
        <v>387784</v>
      </c>
      <c r="H627" s="93">
        <f t="shared" si="122"/>
        <v>0.99944329896907214</v>
      </c>
      <c r="I627" s="81" t="s">
        <v>314</v>
      </c>
    </row>
    <row r="628" spans="1:9" x14ac:dyDescent="0.2">
      <c r="A628" s="42" t="s">
        <v>511</v>
      </c>
      <c r="B628" s="42" t="s">
        <v>511</v>
      </c>
      <c r="C628" s="8" t="s">
        <v>512</v>
      </c>
      <c r="D628" s="9">
        <v>0</v>
      </c>
      <c r="E628" s="9">
        <v>130000</v>
      </c>
      <c r="F628" s="9">
        <f t="shared" si="121"/>
        <v>130000</v>
      </c>
      <c r="G628" s="9">
        <v>130000</v>
      </c>
      <c r="H628" s="93">
        <f t="shared" si="122"/>
        <v>1</v>
      </c>
      <c r="I628" s="81" t="s">
        <v>314</v>
      </c>
    </row>
    <row r="629" spans="1:9" x14ac:dyDescent="0.2">
      <c r="A629" s="42" t="s">
        <v>272</v>
      </c>
      <c r="B629" s="42" t="s">
        <v>272</v>
      </c>
      <c r="C629" s="8" t="s">
        <v>311</v>
      </c>
      <c r="D629" s="9">
        <v>130000</v>
      </c>
      <c r="E629" s="9"/>
      <c r="F629" s="9">
        <f t="shared" si="121"/>
        <v>130000</v>
      </c>
      <c r="G629" s="9">
        <v>129600</v>
      </c>
      <c r="H629" s="93">
        <f t="shared" si="122"/>
        <v>0.99692307692307691</v>
      </c>
      <c r="I629" s="81" t="s">
        <v>314</v>
      </c>
    </row>
    <row r="630" spans="1:9" x14ac:dyDescent="0.2">
      <c r="A630" s="42" t="s">
        <v>340</v>
      </c>
      <c r="B630" s="42" t="s">
        <v>340</v>
      </c>
      <c r="C630" s="8" t="s">
        <v>169</v>
      </c>
      <c r="D630" s="9">
        <v>20000</v>
      </c>
      <c r="E630" s="9"/>
      <c r="F630" s="9">
        <f t="shared" si="121"/>
        <v>20000</v>
      </c>
      <c r="G630" s="9">
        <v>0</v>
      </c>
      <c r="H630" s="93">
        <f t="shared" si="122"/>
        <v>0</v>
      </c>
      <c r="I630" s="81" t="s">
        <v>314</v>
      </c>
    </row>
    <row r="631" spans="1:9" x14ac:dyDescent="0.2">
      <c r="A631" s="42" t="s">
        <v>341</v>
      </c>
      <c r="B631" s="42" t="s">
        <v>341</v>
      </c>
      <c r="C631" s="8" t="s">
        <v>357</v>
      </c>
      <c r="D631" s="9">
        <v>0</v>
      </c>
      <c r="E631" s="9"/>
      <c r="F631" s="9">
        <f t="shared" si="121"/>
        <v>0</v>
      </c>
      <c r="G631" s="9">
        <v>3186</v>
      </c>
      <c r="H631" s="93">
        <v>0</v>
      </c>
      <c r="I631" s="81" t="s">
        <v>314</v>
      </c>
    </row>
    <row r="632" spans="1:9" ht="11.25" customHeight="1" x14ac:dyDescent="0.2">
      <c r="A632" s="42" t="s">
        <v>518</v>
      </c>
      <c r="B632" s="42" t="s">
        <v>518</v>
      </c>
      <c r="C632" s="11" t="s">
        <v>84</v>
      </c>
      <c r="D632" s="9">
        <v>350000</v>
      </c>
      <c r="E632" s="9"/>
      <c r="F632" s="9">
        <f t="shared" si="121"/>
        <v>350000</v>
      </c>
      <c r="G632" s="9">
        <v>350000</v>
      </c>
      <c r="H632" s="93">
        <f t="shared" si="122"/>
        <v>1</v>
      </c>
      <c r="I632" s="81" t="s">
        <v>314</v>
      </c>
    </row>
    <row r="633" spans="1:9" x14ac:dyDescent="0.2">
      <c r="A633" s="42" t="s">
        <v>214</v>
      </c>
      <c r="B633" s="42" t="s">
        <v>214</v>
      </c>
      <c r="C633" s="8" t="s">
        <v>95</v>
      </c>
      <c r="D633" s="9">
        <v>964000</v>
      </c>
      <c r="E633" s="9"/>
      <c r="F633" s="9">
        <f t="shared" si="121"/>
        <v>964000</v>
      </c>
      <c r="G633" s="9">
        <v>979983</v>
      </c>
      <c r="H633" s="93">
        <f t="shared" si="122"/>
        <v>1.0165798755186721</v>
      </c>
      <c r="I633" s="81" t="s">
        <v>314</v>
      </c>
    </row>
    <row r="634" spans="1:9" x14ac:dyDescent="0.2">
      <c r="A634" s="42" t="s">
        <v>271</v>
      </c>
      <c r="B634" s="42"/>
      <c r="C634" s="8" t="s">
        <v>80</v>
      </c>
      <c r="D634" s="9">
        <v>24000</v>
      </c>
      <c r="E634" s="9"/>
      <c r="F634" s="9">
        <f t="shared" si="121"/>
        <v>24000</v>
      </c>
      <c r="G634" s="9">
        <v>23527</v>
      </c>
      <c r="H634" s="93">
        <f t="shared" si="122"/>
        <v>0.98029166666666667</v>
      </c>
      <c r="I634" s="81" t="s">
        <v>314</v>
      </c>
    </row>
    <row r="635" spans="1:9" x14ac:dyDescent="0.2">
      <c r="A635" s="42" t="s">
        <v>224</v>
      </c>
      <c r="B635" s="42" t="s">
        <v>224</v>
      </c>
      <c r="C635" s="8" t="s">
        <v>88</v>
      </c>
      <c r="D635" s="9">
        <v>25000</v>
      </c>
      <c r="E635" s="9"/>
      <c r="F635" s="9">
        <f t="shared" si="121"/>
        <v>25000</v>
      </c>
      <c r="G635" s="9">
        <v>21783</v>
      </c>
      <c r="H635" s="93">
        <f t="shared" si="122"/>
        <v>0.87131999999999998</v>
      </c>
      <c r="I635" s="81" t="s">
        <v>314</v>
      </c>
    </row>
    <row r="636" spans="1:9" x14ac:dyDescent="0.2">
      <c r="A636" s="42" t="s">
        <v>224</v>
      </c>
      <c r="B636" s="42"/>
      <c r="C636" s="8" t="s">
        <v>248</v>
      </c>
      <c r="D636" s="9">
        <v>60000</v>
      </c>
      <c r="E636" s="9"/>
      <c r="F636" s="9">
        <f t="shared" si="121"/>
        <v>60000</v>
      </c>
      <c r="G636" s="9">
        <v>6968</v>
      </c>
      <c r="H636" s="93">
        <f t="shared" si="122"/>
        <v>0.11613333333333334</v>
      </c>
      <c r="I636" s="81" t="s">
        <v>314</v>
      </c>
    </row>
    <row r="637" spans="1:9" x14ac:dyDescent="0.2">
      <c r="A637" s="42" t="s">
        <v>224</v>
      </c>
      <c r="B637" s="42"/>
      <c r="C637" s="8" t="s">
        <v>77</v>
      </c>
      <c r="D637" s="9">
        <v>20000</v>
      </c>
      <c r="E637" s="9"/>
      <c r="F637" s="9">
        <f t="shared" si="121"/>
        <v>20000</v>
      </c>
      <c r="G637" s="9">
        <v>0</v>
      </c>
      <c r="H637" s="93">
        <f t="shared" si="122"/>
        <v>0</v>
      </c>
      <c r="I637" s="81" t="s">
        <v>314</v>
      </c>
    </row>
    <row r="638" spans="1:9" x14ac:dyDescent="0.2">
      <c r="A638" s="42" t="s">
        <v>326</v>
      </c>
      <c r="B638" s="42" t="s">
        <v>326</v>
      </c>
      <c r="C638" s="8" t="s">
        <v>57</v>
      </c>
      <c r="D638" s="9">
        <v>80000</v>
      </c>
      <c r="E638" s="9"/>
      <c r="F638" s="9">
        <f t="shared" si="121"/>
        <v>80000</v>
      </c>
      <c r="G638" s="9">
        <v>18848</v>
      </c>
      <c r="H638" s="93">
        <f t="shared" si="122"/>
        <v>0.2356</v>
      </c>
      <c r="I638" s="81" t="s">
        <v>314</v>
      </c>
    </row>
    <row r="639" spans="1:9" x14ac:dyDescent="0.2">
      <c r="A639" s="42" t="s">
        <v>326</v>
      </c>
      <c r="B639" s="42"/>
      <c r="C639" s="8" t="s">
        <v>81</v>
      </c>
      <c r="D639" s="9">
        <v>30000</v>
      </c>
      <c r="E639" s="9"/>
      <c r="F639" s="9">
        <f t="shared" si="121"/>
        <v>30000</v>
      </c>
      <c r="G639" s="9">
        <v>0</v>
      </c>
      <c r="H639" s="93">
        <f t="shared" si="122"/>
        <v>0</v>
      </c>
      <c r="I639" s="81" t="s">
        <v>314</v>
      </c>
    </row>
    <row r="640" spans="1:9" x14ac:dyDescent="0.2">
      <c r="A640" s="42" t="s">
        <v>326</v>
      </c>
      <c r="B640" s="42"/>
      <c r="C640" s="8" t="s">
        <v>87</v>
      </c>
      <c r="D640" s="9">
        <v>20000</v>
      </c>
      <c r="E640" s="9"/>
      <c r="F640" s="9">
        <f t="shared" si="121"/>
        <v>20000</v>
      </c>
      <c r="G640" s="9">
        <v>0</v>
      </c>
      <c r="H640" s="93">
        <f t="shared" si="122"/>
        <v>0</v>
      </c>
      <c r="I640" s="81" t="s">
        <v>314</v>
      </c>
    </row>
    <row r="641" spans="1:9" x14ac:dyDescent="0.2">
      <c r="A641" s="42" t="s">
        <v>326</v>
      </c>
      <c r="B641" s="42"/>
      <c r="C641" s="8" t="s">
        <v>65</v>
      </c>
      <c r="D641" s="9">
        <v>20000</v>
      </c>
      <c r="E641" s="9"/>
      <c r="F641" s="9">
        <f t="shared" si="121"/>
        <v>20000</v>
      </c>
      <c r="G641" s="9">
        <v>6220</v>
      </c>
      <c r="H641" s="93">
        <f t="shared" si="122"/>
        <v>0.311</v>
      </c>
      <c r="I641" s="80" t="s">
        <v>314</v>
      </c>
    </row>
    <row r="642" spans="1:9" x14ac:dyDescent="0.2">
      <c r="A642" s="42" t="s">
        <v>223</v>
      </c>
      <c r="B642" s="42" t="s">
        <v>223</v>
      </c>
      <c r="C642" s="8" t="s">
        <v>79</v>
      </c>
      <c r="D642" s="9">
        <v>120000</v>
      </c>
      <c r="E642" s="9"/>
      <c r="F642" s="9">
        <f t="shared" si="121"/>
        <v>120000</v>
      </c>
      <c r="G642" s="9">
        <v>103582</v>
      </c>
      <c r="H642" s="93">
        <f t="shared" si="122"/>
        <v>0.8631833333333333</v>
      </c>
      <c r="I642" s="81" t="s">
        <v>314</v>
      </c>
    </row>
    <row r="643" spans="1:9" x14ac:dyDescent="0.2">
      <c r="A643" s="42" t="s">
        <v>223</v>
      </c>
      <c r="B643" s="42"/>
      <c r="C643" s="8" t="s">
        <v>118</v>
      </c>
      <c r="D643" s="9">
        <v>120000</v>
      </c>
      <c r="E643" s="9"/>
      <c r="F643" s="9">
        <f t="shared" si="121"/>
        <v>120000</v>
      </c>
      <c r="G643" s="9">
        <v>86615</v>
      </c>
      <c r="H643" s="93">
        <f t="shared" si="122"/>
        <v>0.72179166666666672</v>
      </c>
      <c r="I643" s="81" t="s">
        <v>314</v>
      </c>
    </row>
    <row r="644" spans="1:9" x14ac:dyDescent="0.2">
      <c r="A644" s="42" t="s">
        <v>215</v>
      </c>
      <c r="B644" s="42" t="s">
        <v>215</v>
      </c>
      <c r="C644" s="8" t="s">
        <v>78</v>
      </c>
      <c r="D644" s="9">
        <v>100000</v>
      </c>
      <c r="E644" s="9"/>
      <c r="F644" s="9">
        <f t="shared" ref="F644:F649" si="123">SUM(D644:E644)</f>
        <v>100000</v>
      </c>
      <c r="G644" s="9">
        <v>100200</v>
      </c>
      <c r="H644" s="93">
        <f t="shared" si="122"/>
        <v>1.002</v>
      </c>
      <c r="I644" s="81" t="s">
        <v>314</v>
      </c>
    </row>
    <row r="645" spans="1:9" x14ac:dyDescent="0.2">
      <c r="A645" s="42" t="s">
        <v>219</v>
      </c>
      <c r="B645" s="42" t="s">
        <v>219</v>
      </c>
      <c r="C645" s="8" t="s">
        <v>92</v>
      </c>
      <c r="D645" s="9">
        <v>120000</v>
      </c>
      <c r="E645" s="9"/>
      <c r="F645" s="9">
        <f t="shared" si="123"/>
        <v>120000</v>
      </c>
      <c r="G645" s="9">
        <v>102710</v>
      </c>
      <c r="H645" s="93">
        <f t="shared" si="122"/>
        <v>0.85591666666666666</v>
      </c>
      <c r="I645" s="81" t="s">
        <v>314</v>
      </c>
    </row>
    <row r="646" spans="1:9" x14ac:dyDescent="0.2">
      <c r="A646" s="42" t="s">
        <v>219</v>
      </c>
      <c r="B646" s="42"/>
      <c r="C646" s="8" t="s">
        <v>58</v>
      </c>
      <c r="D646" s="9">
        <v>100000</v>
      </c>
      <c r="E646" s="9"/>
      <c r="F646" s="9">
        <f t="shared" si="123"/>
        <v>100000</v>
      </c>
      <c r="G646" s="9">
        <v>73713</v>
      </c>
      <c r="H646" s="93">
        <f t="shared" si="122"/>
        <v>0.73712999999999995</v>
      </c>
      <c r="I646" s="81" t="s">
        <v>314</v>
      </c>
    </row>
    <row r="647" spans="1:9" x14ac:dyDescent="0.2">
      <c r="A647" s="42" t="s">
        <v>219</v>
      </c>
      <c r="B647" s="42"/>
      <c r="C647" s="8" t="s">
        <v>119</v>
      </c>
      <c r="D647" s="9">
        <v>10000</v>
      </c>
      <c r="E647" s="9"/>
      <c r="F647" s="9">
        <f t="shared" si="123"/>
        <v>10000</v>
      </c>
      <c r="G647" s="9">
        <v>13812</v>
      </c>
      <c r="H647" s="93">
        <f t="shared" si="122"/>
        <v>1.3812</v>
      </c>
      <c r="I647" s="81" t="s">
        <v>314</v>
      </c>
    </row>
    <row r="648" spans="1:9" x14ac:dyDescent="0.2">
      <c r="A648" s="42" t="s">
        <v>322</v>
      </c>
      <c r="B648" s="42" t="s">
        <v>322</v>
      </c>
      <c r="C648" s="8" t="s">
        <v>82</v>
      </c>
      <c r="D648" s="9">
        <v>20000</v>
      </c>
      <c r="E648" s="9"/>
      <c r="F648" s="9">
        <f t="shared" si="123"/>
        <v>20000</v>
      </c>
      <c r="G648" s="9">
        <v>0</v>
      </c>
      <c r="H648" s="93">
        <f t="shared" si="122"/>
        <v>0</v>
      </c>
      <c r="I648" s="81" t="s">
        <v>314</v>
      </c>
    </row>
    <row r="649" spans="1:9" x14ac:dyDescent="0.2">
      <c r="A649" s="42" t="s">
        <v>222</v>
      </c>
      <c r="B649" s="42" t="s">
        <v>222</v>
      </c>
      <c r="C649" s="8" t="s">
        <v>120</v>
      </c>
      <c r="D649" s="9">
        <v>80000</v>
      </c>
      <c r="E649" s="9"/>
      <c r="F649" s="9">
        <f t="shared" si="123"/>
        <v>80000</v>
      </c>
      <c r="G649" s="9">
        <v>0</v>
      </c>
      <c r="H649" s="93">
        <f t="shared" si="122"/>
        <v>0</v>
      </c>
      <c r="I649" s="81" t="s">
        <v>314</v>
      </c>
    </row>
    <row r="650" spans="1:9" x14ac:dyDescent="0.2">
      <c r="A650" s="42" t="s">
        <v>220</v>
      </c>
      <c r="B650" s="42" t="s">
        <v>220</v>
      </c>
      <c r="C650" s="8" t="s">
        <v>60</v>
      </c>
      <c r="D650" s="9">
        <v>10000</v>
      </c>
      <c r="E650" s="9"/>
      <c r="F650" s="9">
        <f>SUM(D650:E650)</f>
        <v>10000</v>
      </c>
      <c r="G650" s="9">
        <v>0</v>
      </c>
      <c r="H650" s="93">
        <f t="shared" si="122"/>
        <v>0</v>
      </c>
      <c r="I650" s="81" t="s">
        <v>314</v>
      </c>
    </row>
    <row r="651" spans="1:9" x14ac:dyDescent="0.2">
      <c r="A651" s="42" t="s">
        <v>220</v>
      </c>
      <c r="B651" s="42"/>
      <c r="C651" s="8" t="s">
        <v>54</v>
      </c>
      <c r="D651" s="9">
        <v>10000</v>
      </c>
      <c r="E651" s="9"/>
      <c r="F651" s="9">
        <f t="shared" ref="F651:F658" si="124">SUM(D651:E651)</f>
        <v>10000</v>
      </c>
      <c r="G651" s="9">
        <v>0</v>
      </c>
      <c r="H651" s="93">
        <f t="shared" si="122"/>
        <v>0</v>
      </c>
      <c r="I651" s="81" t="s">
        <v>314</v>
      </c>
    </row>
    <row r="652" spans="1:9" x14ac:dyDescent="0.2">
      <c r="A652" s="42" t="s">
        <v>220</v>
      </c>
      <c r="B652" s="42"/>
      <c r="C652" s="8" t="s">
        <v>112</v>
      </c>
      <c r="D652" s="9">
        <v>10000</v>
      </c>
      <c r="E652" s="9"/>
      <c r="F652" s="9">
        <f t="shared" si="124"/>
        <v>10000</v>
      </c>
      <c r="G652" s="9">
        <v>0</v>
      </c>
      <c r="H652" s="93">
        <f t="shared" si="122"/>
        <v>0</v>
      </c>
      <c r="I652" s="81" t="s">
        <v>314</v>
      </c>
    </row>
    <row r="653" spans="1:9" x14ac:dyDescent="0.2">
      <c r="A653" s="42" t="s">
        <v>220</v>
      </c>
      <c r="B653" s="42"/>
      <c r="C653" s="8" t="s">
        <v>134</v>
      </c>
      <c r="D653" s="9">
        <v>50000</v>
      </c>
      <c r="E653" s="9"/>
      <c r="F653" s="9">
        <f t="shared" si="124"/>
        <v>50000</v>
      </c>
      <c r="G653" s="9">
        <v>0</v>
      </c>
      <c r="H653" s="93">
        <f t="shared" si="122"/>
        <v>0</v>
      </c>
      <c r="I653" s="81" t="s">
        <v>314</v>
      </c>
    </row>
    <row r="654" spans="1:9" x14ac:dyDescent="0.2">
      <c r="A654" s="42" t="s">
        <v>220</v>
      </c>
      <c r="B654" s="42"/>
      <c r="C654" s="8" t="s">
        <v>116</v>
      </c>
      <c r="D654" s="9">
        <v>20000</v>
      </c>
      <c r="E654" s="9"/>
      <c r="F654" s="9">
        <f t="shared" si="124"/>
        <v>20000</v>
      </c>
      <c r="G654" s="9">
        <v>0</v>
      </c>
      <c r="H654" s="93">
        <f t="shared" si="122"/>
        <v>0</v>
      </c>
      <c r="I654" s="81" t="s">
        <v>314</v>
      </c>
    </row>
    <row r="655" spans="1:9" x14ac:dyDescent="0.2">
      <c r="A655" s="42" t="s">
        <v>220</v>
      </c>
      <c r="B655" s="42"/>
      <c r="C655" s="8" t="s">
        <v>135</v>
      </c>
      <c r="D655" s="9">
        <v>20000</v>
      </c>
      <c r="E655" s="9"/>
      <c r="F655" s="9">
        <f t="shared" si="124"/>
        <v>20000</v>
      </c>
      <c r="G655" s="9">
        <v>10100</v>
      </c>
      <c r="H655" s="93">
        <f t="shared" si="122"/>
        <v>0.505</v>
      </c>
      <c r="I655" s="81" t="s">
        <v>314</v>
      </c>
    </row>
    <row r="656" spans="1:9" x14ac:dyDescent="0.2">
      <c r="A656" s="42" t="s">
        <v>220</v>
      </c>
      <c r="B656" s="42"/>
      <c r="C656" s="8" t="s">
        <v>634</v>
      </c>
      <c r="D656" s="9">
        <v>0</v>
      </c>
      <c r="E656" s="9"/>
      <c r="F656" s="9">
        <f t="shared" si="124"/>
        <v>0</v>
      </c>
      <c r="G656" s="9">
        <v>10000</v>
      </c>
      <c r="H656" s="93">
        <v>0</v>
      </c>
      <c r="I656" s="81" t="s">
        <v>314</v>
      </c>
    </row>
    <row r="657" spans="1:9" x14ac:dyDescent="0.2">
      <c r="A657" s="42" t="s">
        <v>216</v>
      </c>
      <c r="B657" s="42" t="s">
        <v>216</v>
      </c>
      <c r="C657" s="8" t="s">
        <v>61</v>
      </c>
      <c r="D657" s="9">
        <v>100000</v>
      </c>
      <c r="E657" s="9"/>
      <c r="F657" s="9">
        <f t="shared" si="124"/>
        <v>100000</v>
      </c>
      <c r="G657" s="9">
        <v>35184</v>
      </c>
      <c r="H657" s="93">
        <f t="shared" si="122"/>
        <v>0.35183999999999999</v>
      </c>
      <c r="I657" s="81" t="s">
        <v>314</v>
      </c>
    </row>
    <row r="658" spans="1:9" x14ac:dyDescent="0.2">
      <c r="A658" s="42" t="s">
        <v>317</v>
      </c>
      <c r="B658" s="42" t="s">
        <v>317</v>
      </c>
      <c r="C658" s="8" t="s">
        <v>55</v>
      </c>
      <c r="D658" s="9">
        <v>282000</v>
      </c>
      <c r="E658" s="9"/>
      <c r="F658" s="9">
        <f t="shared" si="124"/>
        <v>282000</v>
      </c>
      <c r="G658" s="9">
        <v>93469</v>
      </c>
      <c r="H658" s="93">
        <f t="shared" si="122"/>
        <v>0.33145035460992905</v>
      </c>
      <c r="I658" s="81" t="s">
        <v>314</v>
      </c>
    </row>
    <row r="659" spans="1:9" s="3" customFormat="1" x14ac:dyDescent="0.2">
      <c r="A659" s="43"/>
      <c r="B659" s="43"/>
      <c r="C659" s="13" t="s">
        <v>53</v>
      </c>
      <c r="D659" s="14">
        <f>SUM(D623:D658)</f>
        <v>10185000</v>
      </c>
      <c r="E659" s="14">
        <f>SUM(E623:E658)</f>
        <v>130000</v>
      </c>
      <c r="F659" s="14">
        <f>SUM(F623:F658)</f>
        <v>10315000</v>
      </c>
      <c r="G659" s="14">
        <v>9440898</v>
      </c>
      <c r="H659" s="93">
        <f t="shared" si="122"/>
        <v>0.91525913717886576</v>
      </c>
      <c r="I659" s="6"/>
    </row>
    <row r="660" spans="1:9" s="3" customFormat="1" x14ac:dyDescent="0.2">
      <c r="A660" s="40"/>
      <c r="B660" s="40"/>
      <c r="D660" s="6"/>
      <c r="E660" s="6"/>
      <c r="F660" s="6"/>
      <c r="G660" s="6"/>
      <c r="H660" s="105"/>
      <c r="I660" s="6"/>
    </row>
    <row r="661" spans="1:9" s="3" customFormat="1" x14ac:dyDescent="0.2">
      <c r="A661" s="40"/>
      <c r="B661" s="40"/>
      <c r="D661" s="6"/>
      <c r="E661" s="6"/>
      <c r="F661" s="6"/>
      <c r="G661" s="6"/>
      <c r="H661" s="105"/>
      <c r="I661" s="6"/>
    </row>
    <row r="662" spans="1:9" s="1" customFormat="1" x14ac:dyDescent="0.2">
      <c r="A662" s="39" t="s">
        <v>238</v>
      </c>
      <c r="B662" s="39"/>
      <c r="C662" s="1" t="s">
        <v>293</v>
      </c>
      <c r="D662" s="5"/>
      <c r="E662" s="5"/>
      <c r="F662" s="5"/>
      <c r="G662" s="5"/>
      <c r="H662" s="102"/>
      <c r="I662" s="5"/>
    </row>
    <row r="663" spans="1:9" s="18" customFormat="1" x14ac:dyDescent="0.2">
      <c r="A663" s="50" t="s">
        <v>50</v>
      </c>
      <c r="B663" s="50"/>
      <c r="D663" s="19"/>
      <c r="E663" s="19"/>
      <c r="F663" s="19"/>
      <c r="G663" s="19"/>
      <c r="H663" s="101"/>
      <c r="I663" s="19"/>
    </row>
    <row r="664" spans="1:9" x14ac:dyDescent="0.2">
      <c r="A664" s="42" t="s">
        <v>383</v>
      </c>
      <c r="B664" s="42" t="s">
        <v>324</v>
      </c>
      <c r="C664" s="8" t="s">
        <v>149</v>
      </c>
      <c r="D664" s="9">
        <v>9238000</v>
      </c>
      <c r="E664" s="9"/>
      <c r="F664" s="9">
        <f>SUM(D664:E664)</f>
        <v>9238000</v>
      </c>
      <c r="G664" s="9">
        <v>9199300</v>
      </c>
      <c r="H664" s="93">
        <f>G664/F664</f>
        <v>0.99581078155444902</v>
      </c>
      <c r="I664" s="12" t="s">
        <v>314</v>
      </c>
    </row>
    <row r="665" spans="1:9" s="3" customFormat="1" x14ac:dyDescent="0.2">
      <c r="A665" s="43"/>
      <c r="B665" s="43"/>
      <c r="C665" s="13" t="s">
        <v>51</v>
      </c>
      <c r="D665" s="14">
        <f>SUM(D664:D664)</f>
        <v>9238000</v>
      </c>
      <c r="E665" s="14">
        <f>SUM(E664:E664)</f>
        <v>0</v>
      </c>
      <c r="F665" s="14">
        <f>SUM(F664:F664)</f>
        <v>9238000</v>
      </c>
      <c r="G665" s="14">
        <v>9199300</v>
      </c>
      <c r="H665" s="93">
        <f>G665/F665</f>
        <v>0.99581078155444902</v>
      </c>
      <c r="I665" s="6"/>
    </row>
    <row r="666" spans="1:9" s="3" customFormat="1" x14ac:dyDescent="0.2">
      <c r="A666" s="40"/>
      <c r="B666" s="40"/>
      <c r="D666" s="6"/>
      <c r="E666" s="6"/>
      <c r="F666" s="6"/>
      <c r="G666" s="6"/>
      <c r="H666" s="105"/>
      <c r="I666" s="6"/>
    </row>
    <row r="667" spans="1:9" s="3" customFormat="1" x14ac:dyDescent="0.2">
      <c r="A667" s="40"/>
      <c r="B667" s="40"/>
      <c r="D667" s="6"/>
      <c r="E667" s="6"/>
      <c r="F667" s="6"/>
      <c r="G667" s="6"/>
      <c r="H667" s="105"/>
      <c r="I667" s="6"/>
    </row>
    <row r="668" spans="1:9" s="1" customFormat="1" ht="12.6" customHeight="1" x14ac:dyDescent="0.2">
      <c r="A668" s="39" t="s">
        <v>384</v>
      </c>
      <c r="B668" s="39"/>
      <c r="D668" s="5"/>
      <c r="E668" s="5"/>
      <c r="F668" s="5"/>
      <c r="G668" s="5"/>
      <c r="H668" s="102"/>
      <c r="I668" s="5"/>
    </row>
    <row r="669" spans="1:9" s="1" customFormat="1" ht="12.6" customHeight="1" x14ac:dyDescent="0.2">
      <c r="A669" s="39" t="s">
        <v>228</v>
      </c>
      <c r="B669" s="39"/>
      <c r="D669" s="5"/>
      <c r="E669" s="5"/>
      <c r="F669" s="5"/>
      <c r="G669" s="5"/>
      <c r="H669" s="102"/>
      <c r="I669" s="5"/>
    </row>
    <row r="670" spans="1:9" s="3" customFormat="1" ht="12.6" customHeight="1" x14ac:dyDescent="0.2">
      <c r="A670" s="40" t="s">
        <v>52</v>
      </c>
      <c r="B670" s="40"/>
      <c r="D670" s="6"/>
      <c r="E670" s="6"/>
      <c r="F670" s="6"/>
      <c r="G670" s="6"/>
      <c r="H670" s="105"/>
      <c r="I670" s="6"/>
    </row>
    <row r="671" spans="1:9" ht="12.6" customHeight="1" x14ac:dyDescent="0.2">
      <c r="A671" s="42" t="s">
        <v>367</v>
      </c>
      <c r="B671" s="42" t="s">
        <v>325</v>
      </c>
      <c r="C671" s="8" t="s">
        <v>139</v>
      </c>
      <c r="D671" s="9">
        <v>0</v>
      </c>
      <c r="E671" s="9"/>
      <c r="F671" s="9">
        <f>SUM(D671:E671)</f>
        <v>0</v>
      </c>
      <c r="G671" s="9">
        <v>0</v>
      </c>
      <c r="H671" s="93">
        <v>0</v>
      </c>
      <c r="I671" s="12" t="s">
        <v>314</v>
      </c>
    </row>
    <row r="672" spans="1:9" ht="12.6" customHeight="1" x14ac:dyDescent="0.2">
      <c r="A672" s="42" t="s">
        <v>368</v>
      </c>
      <c r="B672" s="42"/>
      <c r="C672" s="8" t="s">
        <v>162</v>
      </c>
      <c r="D672" s="9">
        <v>50000</v>
      </c>
      <c r="E672" s="9"/>
      <c r="F672" s="9">
        <f t="shared" ref="F672" si="125">SUM(D672:E672)</f>
        <v>50000</v>
      </c>
      <c r="G672" s="9">
        <v>30120</v>
      </c>
      <c r="H672" s="93">
        <f t="shared" ref="H672:H673" si="126">G672/F672</f>
        <v>0.60240000000000005</v>
      </c>
      <c r="I672" s="12" t="s">
        <v>314</v>
      </c>
    </row>
    <row r="673" spans="1:9" s="3" customFormat="1" ht="12.6" customHeight="1" x14ac:dyDescent="0.2">
      <c r="A673" s="43"/>
      <c r="B673" s="43"/>
      <c r="C673" s="13" t="s">
        <v>53</v>
      </c>
      <c r="D673" s="14">
        <f>SUM(D671:D672)</f>
        <v>50000</v>
      </c>
      <c r="E673" s="14">
        <f>SUM(E671:E672)</f>
        <v>0</v>
      </c>
      <c r="F673" s="14">
        <f>SUM(F671:F672)</f>
        <v>50000</v>
      </c>
      <c r="G673" s="14">
        <v>30120</v>
      </c>
      <c r="H673" s="93">
        <f t="shared" si="126"/>
        <v>0.60240000000000005</v>
      </c>
      <c r="I673" s="6"/>
    </row>
    <row r="674" spans="1:9" s="3" customFormat="1" ht="12.6" customHeight="1" x14ac:dyDescent="0.2">
      <c r="A674" s="40"/>
      <c r="B674" s="40"/>
      <c r="D674" s="6"/>
      <c r="E674" s="6"/>
      <c r="F674" s="6"/>
      <c r="G674" s="6"/>
      <c r="H674" s="105"/>
      <c r="I674" s="6"/>
    </row>
    <row r="675" spans="1:9" s="3" customFormat="1" ht="12.6" customHeight="1" x14ac:dyDescent="0.2">
      <c r="A675" s="40"/>
      <c r="B675" s="40"/>
      <c r="D675" s="6"/>
      <c r="E675" s="6"/>
      <c r="F675" s="6"/>
      <c r="G675" s="6"/>
      <c r="H675" s="105"/>
      <c r="I675" s="6"/>
    </row>
    <row r="676" spans="1:9" s="3" customFormat="1" ht="12.6" customHeight="1" x14ac:dyDescent="0.2">
      <c r="A676" s="40"/>
      <c r="B676" s="40"/>
      <c r="D676" s="6"/>
      <c r="E676" s="6"/>
      <c r="F676" s="6"/>
      <c r="G676" s="6"/>
      <c r="H676" s="105"/>
      <c r="I676" s="6"/>
    </row>
    <row r="677" spans="1:9" s="3" customFormat="1" ht="12.6" customHeight="1" x14ac:dyDescent="0.2">
      <c r="A677" s="40"/>
      <c r="B677" s="40"/>
      <c r="D677" s="6"/>
      <c r="E677" s="6"/>
      <c r="F677" s="6"/>
      <c r="G677" s="6"/>
      <c r="H677" s="105"/>
      <c r="I677" s="6"/>
    </row>
    <row r="678" spans="1:9" s="3" customFormat="1" ht="12.6" customHeight="1" x14ac:dyDescent="0.2">
      <c r="A678" s="40"/>
      <c r="B678" s="40"/>
      <c r="D678" s="6"/>
      <c r="E678" s="6"/>
      <c r="F678" s="6"/>
      <c r="G678" s="6"/>
      <c r="H678" s="105"/>
      <c r="I678" s="6"/>
    </row>
    <row r="679" spans="1:9" s="3" customFormat="1" ht="12.6" customHeight="1" x14ac:dyDescent="0.2">
      <c r="A679" s="40"/>
      <c r="B679" s="40"/>
      <c r="D679" s="6"/>
      <c r="E679" s="6"/>
      <c r="F679" s="6"/>
      <c r="G679" s="6"/>
      <c r="H679" s="105"/>
      <c r="I679" s="6"/>
    </row>
    <row r="680" spans="1:9" s="3" customFormat="1" ht="12.6" customHeight="1" x14ac:dyDescent="0.2">
      <c r="A680" s="40"/>
      <c r="B680" s="40"/>
      <c r="D680" s="6"/>
      <c r="E680" s="6"/>
      <c r="F680" s="6"/>
      <c r="G680" s="6"/>
      <c r="H680" s="105"/>
      <c r="I680" s="6"/>
    </row>
    <row r="681" spans="1:9" s="3" customFormat="1" ht="12.6" customHeight="1" x14ac:dyDescent="0.2">
      <c r="A681" s="40"/>
      <c r="B681" s="40"/>
      <c r="D681" s="6"/>
      <c r="E681" s="6"/>
      <c r="F681" s="6"/>
      <c r="G681" s="6"/>
      <c r="H681" s="105"/>
      <c r="I681" s="6"/>
    </row>
    <row r="682" spans="1:9" s="3" customFormat="1" ht="12.6" customHeight="1" x14ac:dyDescent="0.2">
      <c r="A682" s="40"/>
      <c r="B682" s="40"/>
      <c r="D682" s="6"/>
      <c r="E682" s="6"/>
      <c r="F682" s="6"/>
      <c r="G682" s="6"/>
      <c r="H682" s="105"/>
      <c r="I682" s="6"/>
    </row>
    <row r="683" spans="1:9" s="3" customFormat="1" ht="12.6" customHeight="1" x14ac:dyDescent="0.2">
      <c r="A683" s="40"/>
      <c r="B683" s="40"/>
      <c r="D683" s="6"/>
      <c r="E683" s="6"/>
      <c r="F683" s="6"/>
      <c r="G683" s="6"/>
      <c r="H683" s="105"/>
      <c r="I683" s="6"/>
    </row>
    <row r="684" spans="1:9" s="3" customFormat="1" ht="12.6" customHeight="1" x14ac:dyDescent="0.2">
      <c r="A684" s="40"/>
      <c r="B684" s="40"/>
      <c r="D684" s="6"/>
      <c r="E684" s="6"/>
      <c r="F684" s="6"/>
      <c r="G684" s="6"/>
      <c r="H684" s="105"/>
      <c r="I684" s="6"/>
    </row>
    <row r="685" spans="1:9" s="3" customFormat="1" ht="12.6" customHeight="1" x14ac:dyDescent="0.2">
      <c r="A685" s="40"/>
      <c r="B685" s="40"/>
      <c r="D685" s="6"/>
      <c r="E685" s="6"/>
      <c r="F685" s="6"/>
      <c r="G685" s="6"/>
      <c r="H685" s="105"/>
      <c r="I685" s="6"/>
    </row>
    <row r="686" spans="1:9" s="3" customFormat="1" ht="12.6" customHeight="1" x14ac:dyDescent="0.2">
      <c r="A686" s="40"/>
      <c r="B686" s="40"/>
      <c r="D686" s="6"/>
      <c r="E686" s="6"/>
      <c r="F686" s="6"/>
      <c r="G686" s="6"/>
      <c r="H686" s="105"/>
      <c r="I686" s="6"/>
    </row>
    <row r="687" spans="1:9" s="3" customFormat="1" ht="12.6" customHeight="1" x14ac:dyDescent="0.2">
      <c r="A687" s="40"/>
      <c r="B687" s="40"/>
      <c r="D687" s="6"/>
      <c r="E687" s="6"/>
      <c r="F687" s="6"/>
      <c r="G687" s="6"/>
      <c r="H687" s="105"/>
      <c r="I687" s="6"/>
    </row>
    <row r="688" spans="1:9" s="1" customFormat="1" x14ac:dyDescent="0.2">
      <c r="A688" s="39" t="s">
        <v>239</v>
      </c>
      <c r="B688" s="39"/>
      <c r="D688" s="5"/>
      <c r="E688" s="5"/>
      <c r="F688" s="5"/>
      <c r="G688" s="5"/>
      <c r="H688" s="102"/>
      <c r="I688" s="5"/>
    </row>
    <row r="689" spans="1:9" s="1" customFormat="1" x14ac:dyDescent="0.2">
      <c r="A689" s="39" t="s">
        <v>228</v>
      </c>
      <c r="B689" s="39"/>
      <c r="D689" s="5"/>
      <c r="E689" s="5"/>
      <c r="F689" s="5"/>
      <c r="G689" s="5"/>
      <c r="H689" s="102"/>
      <c r="I689" s="5"/>
    </row>
    <row r="690" spans="1:9" s="3" customFormat="1" x14ac:dyDescent="0.2">
      <c r="A690" s="40" t="s">
        <v>52</v>
      </c>
      <c r="B690" s="40"/>
      <c r="D690" s="6"/>
      <c r="E690" s="6"/>
      <c r="F690" s="6"/>
      <c r="G690" s="6"/>
      <c r="H690" s="105"/>
      <c r="I690" s="6"/>
    </row>
    <row r="691" spans="1:9" x14ac:dyDescent="0.2">
      <c r="A691" s="42" t="s">
        <v>385</v>
      </c>
      <c r="B691" s="42" t="s">
        <v>342</v>
      </c>
      <c r="C691" s="8" t="s">
        <v>289</v>
      </c>
      <c r="D691" s="9">
        <v>650000</v>
      </c>
      <c r="E691" s="9"/>
      <c r="F691" s="9">
        <f>SUM(D691:E691)</f>
        <v>650000</v>
      </c>
      <c r="G691" s="9">
        <v>457487</v>
      </c>
      <c r="H691" s="93">
        <f>G691/F691</f>
        <v>0.70382615384615388</v>
      </c>
      <c r="I691" s="12" t="s">
        <v>314</v>
      </c>
    </row>
    <row r="692" spans="1:9" x14ac:dyDescent="0.2">
      <c r="A692" s="42" t="s">
        <v>386</v>
      </c>
      <c r="B692" s="42"/>
      <c r="C692" s="8" t="s">
        <v>280</v>
      </c>
      <c r="D692" s="9">
        <v>800000</v>
      </c>
      <c r="E692" s="9"/>
      <c r="F692" s="9">
        <f t="shared" ref="F692:F703" si="127">SUM(D692:E692)</f>
        <v>800000</v>
      </c>
      <c r="G692" s="9">
        <v>1148000</v>
      </c>
      <c r="H692" s="93">
        <f t="shared" ref="H692:H704" si="128">G692/F692</f>
        <v>1.4350000000000001</v>
      </c>
      <c r="I692" s="12" t="s">
        <v>314</v>
      </c>
    </row>
    <row r="693" spans="1:9" x14ac:dyDescent="0.2">
      <c r="A693" s="42" t="s">
        <v>385</v>
      </c>
      <c r="B693" s="42"/>
      <c r="C693" s="8" t="s">
        <v>290</v>
      </c>
      <c r="D693" s="9">
        <v>425000</v>
      </c>
      <c r="E693" s="9"/>
      <c r="F693" s="9">
        <f t="shared" si="127"/>
        <v>425000</v>
      </c>
      <c r="G693" s="9">
        <v>225000</v>
      </c>
      <c r="H693" s="93">
        <f t="shared" si="128"/>
        <v>0.52941176470588236</v>
      </c>
      <c r="I693" s="12" t="s">
        <v>314</v>
      </c>
    </row>
    <row r="694" spans="1:9" x14ac:dyDescent="0.2">
      <c r="A694" s="42" t="s">
        <v>385</v>
      </c>
      <c r="B694" s="42"/>
      <c r="C694" s="8" t="s">
        <v>292</v>
      </c>
      <c r="D694" s="9">
        <v>350000</v>
      </c>
      <c r="E694" s="9"/>
      <c r="F694" s="9">
        <f t="shared" si="127"/>
        <v>350000</v>
      </c>
      <c r="G694" s="9">
        <v>205000</v>
      </c>
      <c r="H694" s="93">
        <f t="shared" si="128"/>
        <v>0.58571428571428574</v>
      </c>
      <c r="I694" s="12" t="s">
        <v>314</v>
      </c>
    </row>
    <row r="695" spans="1:9" x14ac:dyDescent="0.2">
      <c r="A695" s="42" t="s">
        <v>387</v>
      </c>
      <c r="B695" s="42"/>
      <c r="C695" s="8" t="s">
        <v>75</v>
      </c>
      <c r="D695" s="9">
        <v>300000</v>
      </c>
      <c r="E695" s="9"/>
      <c r="F695" s="9">
        <f t="shared" si="127"/>
        <v>300000</v>
      </c>
      <c r="G695" s="9">
        <v>0</v>
      </c>
      <c r="H695" s="93">
        <f t="shared" si="128"/>
        <v>0</v>
      </c>
      <c r="I695" s="12" t="s">
        <v>314</v>
      </c>
    </row>
    <row r="696" spans="1:9" x14ac:dyDescent="0.2">
      <c r="A696" s="41" t="s">
        <v>388</v>
      </c>
      <c r="B696" s="42"/>
      <c r="C696" s="8" t="s">
        <v>629</v>
      </c>
      <c r="D696" s="9">
        <v>1760000</v>
      </c>
      <c r="E696" s="9"/>
      <c r="F696" s="9">
        <f t="shared" si="127"/>
        <v>1760000</v>
      </c>
      <c r="G696" s="9">
        <v>1415000</v>
      </c>
      <c r="H696" s="93">
        <f t="shared" si="128"/>
        <v>0.80397727272727271</v>
      </c>
      <c r="I696" s="17" t="s">
        <v>313</v>
      </c>
    </row>
    <row r="697" spans="1:9" s="2" customFormat="1" x14ac:dyDescent="0.2">
      <c r="A697" s="41" t="s">
        <v>388</v>
      </c>
      <c r="B697" s="41"/>
      <c r="C697" s="15" t="s">
        <v>142</v>
      </c>
      <c r="D697" s="16">
        <v>200000</v>
      </c>
      <c r="E697" s="16"/>
      <c r="F697" s="9">
        <f t="shared" si="127"/>
        <v>200000</v>
      </c>
      <c r="G697" s="9">
        <v>130000</v>
      </c>
      <c r="H697" s="93">
        <f t="shared" si="128"/>
        <v>0.65</v>
      </c>
      <c r="I697" s="17" t="s">
        <v>313</v>
      </c>
    </row>
    <row r="698" spans="1:9" x14ac:dyDescent="0.2">
      <c r="A698" s="41" t="s">
        <v>388</v>
      </c>
      <c r="B698" s="41"/>
      <c r="C698" s="8" t="s">
        <v>291</v>
      </c>
      <c r="D698" s="9">
        <v>700000</v>
      </c>
      <c r="E698" s="9"/>
      <c r="F698" s="9">
        <f t="shared" si="127"/>
        <v>700000</v>
      </c>
      <c r="G698" s="9">
        <v>100000</v>
      </c>
      <c r="H698" s="93">
        <f t="shared" si="128"/>
        <v>0.14285714285714285</v>
      </c>
      <c r="I698" s="17" t="s">
        <v>313</v>
      </c>
    </row>
    <row r="699" spans="1:9" x14ac:dyDescent="0.2">
      <c r="A699" s="41" t="s">
        <v>388</v>
      </c>
      <c r="B699" s="41"/>
      <c r="C699" s="8" t="s">
        <v>140</v>
      </c>
      <c r="D699" s="9">
        <v>200000</v>
      </c>
      <c r="E699" s="9"/>
      <c r="F699" s="9">
        <f t="shared" si="127"/>
        <v>200000</v>
      </c>
      <c r="G699" s="9">
        <v>1168400</v>
      </c>
      <c r="H699" s="93">
        <f t="shared" si="128"/>
        <v>5.8419999999999996</v>
      </c>
      <c r="I699" s="17" t="s">
        <v>313</v>
      </c>
    </row>
    <row r="700" spans="1:9" x14ac:dyDescent="0.2">
      <c r="A700" s="41" t="s">
        <v>388</v>
      </c>
      <c r="B700" s="41"/>
      <c r="C700" s="8" t="s">
        <v>403</v>
      </c>
      <c r="D700" s="9">
        <v>975000</v>
      </c>
      <c r="E700" s="9"/>
      <c r="F700" s="9">
        <f t="shared" si="127"/>
        <v>975000</v>
      </c>
      <c r="G700" s="9">
        <v>960000</v>
      </c>
      <c r="H700" s="93">
        <f t="shared" si="128"/>
        <v>0.98461538461538467</v>
      </c>
      <c r="I700" s="17" t="s">
        <v>313</v>
      </c>
    </row>
    <row r="701" spans="1:9" x14ac:dyDescent="0.2">
      <c r="A701" s="41" t="s">
        <v>388</v>
      </c>
      <c r="B701" s="41"/>
      <c r="C701" s="8" t="s">
        <v>141</v>
      </c>
      <c r="D701" s="9">
        <v>200000</v>
      </c>
      <c r="E701" s="9"/>
      <c r="F701" s="9">
        <f t="shared" si="127"/>
        <v>200000</v>
      </c>
      <c r="G701" s="9">
        <v>208203</v>
      </c>
      <c r="H701" s="93">
        <f t="shared" si="128"/>
        <v>1.041015</v>
      </c>
      <c r="I701" s="17" t="s">
        <v>313</v>
      </c>
    </row>
    <row r="702" spans="1:9" x14ac:dyDescent="0.2">
      <c r="A702" s="41" t="s">
        <v>326</v>
      </c>
      <c r="B702" s="41" t="s">
        <v>326</v>
      </c>
      <c r="C702" s="8" t="s">
        <v>417</v>
      </c>
      <c r="D702" s="9">
        <v>0</v>
      </c>
      <c r="E702" s="9">
        <v>1662500</v>
      </c>
      <c r="F702" s="9">
        <f t="shared" si="127"/>
        <v>1662500</v>
      </c>
      <c r="G702" s="9">
        <v>1662500</v>
      </c>
      <c r="H702" s="93">
        <f t="shared" si="128"/>
        <v>1</v>
      </c>
      <c r="I702" s="12" t="s">
        <v>314</v>
      </c>
    </row>
    <row r="703" spans="1:9" x14ac:dyDescent="0.2">
      <c r="A703" s="41" t="s">
        <v>317</v>
      </c>
      <c r="B703" s="41" t="s">
        <v>317</v>
      </c>
      <c r="C703" s="8" t="s">
        <v>395</v>
      </c>
      <c r="D703" s="9">
        <v>0</v>
      </c>
      <c r="E703" s="9">
        <v>448875</v>
      </c>
      <c r="F703" s="9">
        <f t="shared" si="127"/>
        <v>448875</v>
      </c>
      <c r="G703" s="9">
        <v>448875</v>
      </c>
      <c r="H703" s="93">
        <f t="shared" si="128"/>
        <v>1</v>
      </c>
      <c r="I703" s="12" t="s">
        <v>314</v>
      </c>
    </row>
    <row r="704" spans="1:9" s="3" customFormat="1" x14ac:dyDescent="0.2">
      <c r="A704" s="43"/>
      <c r="B704" s="43"/>
      <c r="C704" s="13" t="s">
        <v>53</v>
      </c>
      <c r="D704" s="14">
        <f>SUM(D691:D703)</f>
        <v>6560000</v>
      </c>
      <c r="E704" s="14">
        <f>SUM(E691:E703)</f>
        <v>2111375</v>
      </c>
      <c r="F704" s="14">
        <f>SUM(F691:F703)</f>
        <v>8671375</v>
      </c>
      <c r="G704" s="14">
        <v>8128465</v>
      </c>
      <c r="H704" s="93">
        <f t="shared" si="128"/>
        <v>0.93739055224805756</v>
      </c>
      <c r="I704" s="6"/>
    </row>
    <row r="705" spans="1:9" s="3" customFormat="1" x14ac:dyDescent="0.2">
      <c r="A705" s="40"/>
      <c r="B705" s="40"/>
      <c r="D705" s="6"/>
      <c r="E705" s="6"/>
      <c r="F705" s="6"/>
      <c r="G705" s="6"/>
      <c r="H705" s="105"/>
      <c r="I705" s="6"/>
    </row>
    <row r="706" spans="1:9" s="3" customFormat="1" x14ac:dyDescent="0.2">
      <c r="A706" s="40"/>
      <c r="B706" s="40"/>
      <c r="D706" s="6"/>
      <c r="E706" s="6"/>
      <c r="F706" s="6"/>
      <c r="G706" s="6"/>
      <c r="H706" s="105"/>
      <c r="I706" s="6"/>
    </row>
    <row r="707" spans="1:9" s="3" customFormat="1" x14ac:dyDescent="0.2">
      <c r="A707" s="40"/>
      <c r="B707" s="40"/>
      <c r="D707" s="6"/>
      <c r="E707" s="6"/>
      <c r="F707" s="6"/>
      <c r="G707" s="6"/>
      <c r="H707" s="105"/>
      <c r="I707" s="6"/>
    </row>
    <row r="708" spans="1:9" s="1" customFormat="1" ht="30.75" customHeight="1" x14ac:dyDescent="0.2">
      <c r="A708" s="39"/>
      <c r="B708" s="39"/>
      <c r="D708" s="28" t="s">
        <v>557</v>
      </c>
      <c r="E708" s="28" t="s">
        <v>558</v>
      </c>
      <c r="F708" s="28" t="s">
        <v>559</v>
      </c>
      <c r="G708" s="28" t="s">
        <v>560</v>
      </c>
      <c r="H708" s="28" t="s">
        <v>561</v>
      </c>
      <c r="I708" s="75"/>
    </row>
    <row r="709" spans="1:9" s="1" customFormat="1" x14ac:dyDescent="0.2">
      <c r="A709" s="39" t="s">
        <v>240</v>
      </c>
      <c r="B709" s="39"/>
      <c r="D709" s="5"/>
      <c r="E709" s="5"/>
      <c r="F709" s="5"/>
      <c r="G709" s="5"/>
      <c r="H709" s="102"/>
      <c r="I709" s="5"/>
    </row>
    <row r="710" spans="1:9" s="1" customFormat="1" x14ac:dyDescent="0.2">
      <c r="A710" s="39" t="s">
        <v>228</v>
      </c>
      <c r="B710" s="39"/>
      <c r="D710" s="5"/>
      <c r="E710" s="5"/>
      <c r="F710" s="5"/>
      <c r="G710" s="5"/>
      <c r="H710" s="102"/>
      <c r="I710" s="5"/>
    </row>
    <row r="711" spans="1:9" s="3" customFormat="1" x14ac:dyDescent="0.2">
      <c r="A711" s="40" t="s">
        <v>52</v>
      </c>
      <c r="B711" s="40"/>
      <c r="D711" s="6"/>
      <c r="E711" s="6"/>
      <c r="F711" s="6"/>
      <c r="G711" s="6"/>
      <c r="H711" s="105"/>
      <c r="I711" s="6"/>
    </row>
    <row r="712" spans="1:9" ht="12" customHeight="1" x14ac:dyDescent="0.2">
      <c r="A712" s="42" t="s">
        <v>365</v>
      </c>
      <c r="B712" s="42" t="s">
        <v>323</v>
      </c>
      <c r="C712" s="8" t="s">
        <v>67</v>
      </c>
      <c r="D712" s="9">
        <v>500000</v>
      </c>
      <c r="E712" s="9"/>
      <c r="F712" s="9">
        <f>SUM(D712:E712)</f>
        <v>500000</v>
      </c>
      <c r="G712" s="9">
        <v>500000</v>
      </c>
      <c r="H712" s="93">
        <f>G712/F712</f>
        <v>1</v>
      </c>
      <c r="I712" s="17" t="s">
        <v>313</v>
      </c>
    </row>
    <row r="713" spans="1:9" ht="12" customHeight="1" x14ac:dyDescent="0.2">
      <c r="A713" s="42" t="s">
        <v>365</v>
      </c>
      <c r="B713" s="42"/>
      <c r="C713" s="8" t="s">
        <v>123</v>
      </c>
      <c r="D713" s="9">
        <v>150000</v>
      </c>
      <c r="E713" s="9"/>
      <c r="F713" s="9">
        <f t="shared" ref="F713:F730" si="129">SUM(D713:E713)</f>
        <v>150000</v>
      </c>
      <c r="G713" s="9">
        <v>0</v>
      </c>
      <c r="H713" s="93">
        <f t="shared" ref="H713:H731" si="130">G713/F713</f>
        <v>0</v>
      </c>
      <c r="I713" s="17" t="s">
        <v>313</v>
      </c>
    </row>
    <row r="714" spans="1:9" ht="12" customHeight="1" x14ac:dyDescent="0.2">
      <c r="A714" s="42" t="s">
        <v>365</v>
      </c>
      <c r="B714" s="42"/>
      <c r="C714" s="8" t="s">
        <v>124</v>
      </c>
      <c r="D714" s="9">
        <v>70000</v>
      </c>
      <c r="E714" s="9"/>
      <c r="F714" s="9">
        <f t="shared" si="129"/>
        <v>70000</v>
      </c>
      <c r="G714" s="9">
        <v>74520</v>
      </c>
      <c r="H714" s="93">
        <f t="shared" si="130"/>
        <v>1.0645714285714285</v>
      </c>
      <c r="I714" s="17" t="s">
        <v>313</v>
      </c>
    </row>
    <row r="715" spans="1:9" ht="12" customHeight="1" x14ac:dyDescent="0.2">
      <c r="A715" s="42" t="s">
        <v>365</v>
      </c>
      <c r="B715" s="42"/>
      <c r="C715" s="11" t="s">
        <v>125</v>
      </c>
      <c r="D715" s="9">
        <v>30000</v>
      </c>
      <c r="E715" s="9"/>
      <c r="F715" s="9">
        <f t="shared" si="129"/>
        <v>30000</v>
      </c>
      <c r="G715" s="9">
        <v>31050</v>
      </c>
      <c r="H715" s="93">
        <f t="shared" si="130"/>
        <v>1.0349999999999999</v>
      </c>
      <c r="I715" s="17" t="s">
        <v>313</v>
      </c>
    </row>
    <row r="716" spans="1:9" ht="12.75" customHeight="1" x14ac:dyDescent="0.2">
      <c r="A716" s="42" t="s">
        <v>365</v>
      </c>
      <c r="B716" s="42"/>
      <c r="C716" s="11" t="s">
        <v>160</v>
      </c>
      <c r="D716" s="9">
        <v>90000</v>
      </c>
      <c r="E716" s="9"/>
      <c r="F716" s="9">
        <f t="shared" si="129"/>
        <v>90000</v>
      </c>
      <c r="G716" s="9">
        <v>97680</v>
      </c>
      <c r="H716" s="93">
        <f t="shared" si="130"/>
        <v>1.0853333333333333</v>
      </c>
      <c r="I716" s="17" t="s">
        <v>313</v>
      </c>
    </row>
    <row r="717" spans="1:9" ht="12" customHeight="1" x14ac:dyDescent="0.2">
      <c r="A717" s="42" t="s">
        <v>365</v>
      </c>
      <c r="B717" s="42"/>
      <c r="C717" s="11" t="s">
        <v>161</v>
      </c>
      <c r="D717" s="9">
        <v>100000</v>
      </c>
      <c r="E717" s="9"/>
      <c r="F717" s="9">
        <f t="shared" si="129"/>
        <v>100000</v>
      </c>
      <c r="G717" s="9">
        <v>130000</v>
      </c>
      <c r="H717" s="93">
        <f t="shared" si="130"/>
        <v>1.3</v>
      </c>
      <c r="I717" s="17" t="s">
        <v>313</v>
      </c>
    </row>
    <row r="718" spans="1:9" ht="12" customHeight="1" x14ac:dyDescent="0.2">
      <c r="A718" s="42" t="s">
        <v>365</v>
      </c>
      <c r="B718" s="42"/>
      <c r="C718" s="8" t="s">
        <v>126</v>
      </c>
      <c r="D718" s="9">
        <v>50000</v>
      </c>
      <c r="E718" s="9"/>
      <c r="F718" s="9">
        <f t="shared" si="129"/>
        <v>50000</v>
      </c>
      <c r="G718" s="9">
        <v>50000</v>
      </c>
      <c r="H718" s="93">
        <f t="shared" si="130"/>
        <v>1</v>
      </c>
      <c r="I718" s="17" t="s">
        <v>313</v>
      </c>
    </row>
    <row r="719" spans="1:9" ht="12" customHeight="1" x14ac:dyDescent="0.2">
      <c r="A719" s="42" t="s">
        <v>365</v>
      </c>
      <c r="B719" s="42"/>
      <c r="C719" s="8" t="s">
        <v>351</v>
      </c>
      <c r="D719" s="9">
        <v>30000</v>
      </c>
      <c r="E719" s="9"/>
      <c r="F719" s="9">
        <f t="shared" si="129"/>
        <v>30000</v>
      </c>
      <c r="G719" s="9">
        <v>11590</v>
      </c>
      <c r="H719" s="93">
        <f t="shared" si="130"/>
        <v>0.38633333333333331</v>
      </c>
      <c r="I719" s="17" t="s">
        <v>313</v>
      </c>
    </row>
    <row r="720" spans="1:9" ht="12" customHeight="1" x14ac:dyDescent="0.2">
      <c r="A720" s="42" t="s">
        <v>365</v>
      </c>
      <c r="B720" s="42"/>
      <c r="C720" s="8" t="s">
        <v>616</v>
      </c>
      <c r="D720" s="9">
        <v>0</v>
      </c>
      <c r="E720" s="9"/>
      <c r="F720" s="9">
        <f t="shared" si="129"/>
        <v>0</v>
      </c>
      <c r="G720" s="9">
        <v>468399</v>
      </c>
      <c r="H720" s="93">
        <v>0</v>
      </c>
      <c r="I720" s="17" t="s">
        <v>313</v>
      </c>
    </row>
    <row r="721" spans="1:9" ht="12" customHeight="1" x14ac:dyDescent="0.2">
      <c r="A721" s="42" t="s">
        <v>365</v>
      </c>
      <c r="B721" s="42"/>
      <c r="C721" s="8" t="s">
        <v>352</v>
      </c>
      <c r="D721" s="9">
        <v>50000</v>
      </c>
      <c r="E721" s="9">
        <v>50000</v>
      </c>
      <c r="F721" s="9">
        <f t="shared" si="129"/>
        <v>100000</v>
      </c>
      <c r="G721" s="9">
        <v>100000</v>
      </c>
      <c r="H721" s="93">
        <f t="shared" si="130"/>
        <v>1</v>
      </c>
      <c r="I721" s="17" t="s">
        <v>313</v>
      </c>
    </row>
    <row r="722" spans="1:9" ht="12" customHeight="1" x14ac:dyDescent="0.2">
      <c r="A722" s="42" t="s">
        <v>365</v>
      </c>
      <c r="B722" s="42"/>
      <c r="C722" s="8" t="s">
        <v>256</v>
      </c>
      <c r="D722" s="9">
        <v>600000</v>
      </c>
      <c r="E722" s="9"/>
      <c r="F722" s="9">
        <f t="shared" si="129"/>
        <v>600000</v>
      </c>
      <c r="G722" s="9">
        <v>600000</v>
      </c>
      <c r="H722" s="93">
        <f t="shared" si="130"/>
        <v>1</v>
      </c>
      <c r="I722" s="17" t="s">
        <v>313</v>
      </c>
    </row>
    <row r="723" spans="1:9" ht="12" customHeight="1" x14ac:dyDescent="0.2">
      <c r="A723" s="42" t="s">
        <v>365</v>
      </c>
      <c r="B723" s="42"/>
      <c r="C723" s="8" t="s">
        <v>127</v>
      </c>
      <c r="D723" s="9">
        <v>15000</v>
      </c>
      <c r="E723" s="9"/>
      <c r="F723" s="9">
        <f t="shared" si="129"/>
        <v>15000</v>
      </c>
      <c r="G723" s="9">
        <v>6000</v>
      </c>
      <c r="H723" s="93">
        <f t="shared" si="130"/>
        <v>0.4</v>
      </c>
      <c r="I723" s="17" t="s">
        <v>313</v>
      </c>
    </row>
    <row r="724" spans="1:9" ht="12" customHeight="1" x14ac:dyDescent="0.2">
      <c r="A724" s="42" t="s">
        <v>365</v>
      </c>
      <c r="B724" s="42"/>
      <c r="C724" s="8" t="s">
        <v>128</v>
      </c>
      <c r="D724" s="9">
        <v>250000</v>
      </c>
      <c r="E724" s="9"/>
      <c r="F724" s="9">
        <f t="shared" si="129"/>
        <v>250000</v>
      </c>
      <c r="G724" s="9">
        <v>250000</v>
      </c>
      <c r="H724" s="93">
        <f t="shared" si="130"/>
        <v>1</v>
      </c>
      <c r="I724" s="17" t="s">
        <v>313</v>
      </c>
    </row>
    <row r="725" spans="1:9" ht="12" customHeight="1" x14ac:dyDescent="0.2">
      <c r="A725" s="42" t="s">
        <v>365</v>
      </c>
      <c r="B725" s="42"/>
      <c r="C725" s="8" t="s">
        <v>164</v>
      </c>
      <c r="D725" s="9">
        <v>15000</v>
      </c>
      <c r="E725" s="9"/>
      <c r="F725" s="9">
        <f t="shared" si="129"/>
        <v>15000</v>
      </c>
      <c r="G725" s="9">
        <v>12740</v>
      </c>
      <c r="H725" s="93">
        <f t="shared" si="130"/>
        <v>0.84933333333333338</v>
      </c>
      <c r="I725" s="17" t="s">
        <v>313</v>
      </c>
    </row>
    <row r="726" spans="1:9" ht="12" customHeight="1" x14ac:dyDescent="0.2">
      <c r="A726" s="42" t="s">
        <v>365</v>
      </c>
      <c r="B726" s="42"/>
      <c r="C726" s="8" t="s">
        <v>141</v>
      </c>
      <c r="D726" s="9">
        <v>50000</v>
      </c>
      <c r="E726" s="9"/>
      <c r="F726" s="9">
        <f t="shared" si="129"/>
        <v>50000</v>
      </c>
      <c r="G726" s="9">
        <v>8918</v>
      </c>
      <c r="H726" s="93">
        <f t="shared" si="130"/>
        <v>0.17835999999999999</v>
      </c>
      <c r="I726" s="17" t="s">
        <v>313</v>
      </c>
    </row>
    <row r="727" spans="1:9" ht="12" customHeight="1" x14ac:dyDescent="0.2">
      <c r="A727" s="42" t="s">
        <v>323</v>
      </c>
      <c r="B727" s="42"/>
      <c r="C727" s="8" t="s">
        <v>411</v>
      </c>
      <c r="D727" s="9">
        <v>100000</v>
      </c>
      <c r="E727" s="9"/>
      <c r="F727" s="9">
        <f t="shared" si="129"/>
        <v>100000</v>
      </c>
      <c r="G727" s="9">
        <v>0</v>
      </c>
      <c r="H727" s="93">
        <f t="shared" si="130"/>
        <v>0</v>
      </c>
      <c r="I727" s="17" t="s">
        <v>313</v>
      </c>
    </row>
    <row r="728" spans="1:9" ht="12" customHeight="1" x14ac:dyDescent="0.2">
      <c r="A728" s="42" t="s">
        <v>365</v>
      </c>
      <c r="B728" s="42"/>
      <c r="C728" s="8" t="s">
        <v>195</v>
      </c>
      <c r="D728" s="9">
        <v>30000</v>
      </c>
      <c r="E728" s="9"/>
      <c r="F728" s="9">
        <f t="shared" si="129"/>
        <v>30000</v>
      </c>
      <c r="G728" s="9">
        <v>50000</v>
      </c>
      <c r="H728" s="93">
        <f t="shared" si="130"/>
        <v>1.6666666666666667</v>
      </c>
      <c r="I728" s="17" t="s">
        <v>313</v>
      </c>
    </row>
    <row r="729" spans="1:9" ht="12" customHeight="1" x14ac:dyDescent="0.2">
      <c r="A729" s="42" t="s">
        <v>365</v>
      </c>
      <c r="B729" s="42"/>
      <c r="C729" s="8" t="s">
        <v>286</v>
      </c>
      <c r="D729" s="9">
        <v>500000</v>
      </c>
      <c r="E729" s="9"/>
      <c r="F729" s="9">
        <f t="shared" si="129"/>
        <v>500000</v>
      </c>
      <c r="G729" s="9">
        <v>500000</v>
      </c>
      <c r="H729" s="93">
        <f t="shared" si="130"/>
        <v>1</v>
      </c>
      <c r="I729" s="17" t="s">
        <v>313</v>
      </c>
    </row>
    <row r="730" spans="1:9" ht="12" customHeight="1" x14ac:dyDescent="0.2">
      <c r="A730" s="42" t="s">
        <v>365</v>
      </c>
      <c r="B730" s="42"/>
      <c r="C730" s="8" t="s">
        <v>129</v>
      </c>
      <c r="D730" s="9">
        <v>50000</v>
      </c>
      <c r="E730" s="9"/>
      <c r="F730" s="9">
        <f t="shared" si="129"/>
        <v>50000</v>
      </c>
      <c r="G730" s="9">
        <v>50000</v>
      </c>
      <c r="H730" s="93">
        <f t="shared" si="130"/>
        <v>1</v>
      </c>
      <c r="I730" s="17" t="s">
        <v>313</v>
      </c>
    </row>
    <row r="731" spans="1:9" s="3" customFormat="1" x14ac:dyDescent="0.2">
      <c r="A731" s="43"/>
      <c r="B731" s="43"/>
      <c r="C731" s="13" t="s">
        <v>53</v>
      </c>
      <c r="D731" s="14">
        <f t="shared" ref="D731:F731" si="131">SUM(D712:D730)</f>
        <v>2680000</v>
      </c>
      <c r="E731" s="14">
        <f t="shared" si="131"/>
        <v>50000</v>
      </c>
      <c r="F731" s="14">
        <f t="shared" si="131"/>
        <v>2730000</v>
      </c>
      <c r="G731" s="14">
        <v>2940897</v>
      </c>
      <c r="H731" s="93">
        <f t="shared" si="130"/>
        <v>1.0772516483516483</v>
      </c>
      <c r="I731" s="6"/>
    </row>
    <row r="732" spans="1:9" s="3" customFormat="1" x14ac:dyDescent="0.2">
      <c r="A732" s="40"/>
      <c r="B732" s="40"/>
      <c r="D732" s="6"/>
      <c r="E732" s="6"/>
      <c r="F732" s="6"/>
      <c r="G732" s="6"/>
      <c r="H732" s="105"/>
      <c r="I732" s="6"/>
    </row>
    <row r="733" spans="1:9" s="3" customFormat="1" ht="12" customHeight="1" x14ac:dyDescent="0.2">
      <c r="A733" s="40"/>
      <c r="B733" s="40"/>
      <c r="D733" s="6"/>
      <c r="E733" s="6"/>
      <c r="F733" s="6"/>
      <c r="G733" s="6"/>
      <c r="H733" s="105"/>
      <c r="I733" s="6"/>
    </row>
    <row r="734" spans="1:9" s="57" customFormat="1" ht="12" customHeight="1" x14ac:dyDescent="0.2">
      <c r="A734" s="56" t="s">
        <v>462</v>
      </c>
      <c r="B734" s="56"/>
      <c r="D734" s="58"/>
      <c r="E734" s="58"/>
      <c r="F734" s="58"/>
      <c r="G734" s="58"/>
      <c r="H734" s="109"/>
      <c r="I734" s="58"/>
    </row>
    <row r="735" spans="1:9" ht="12" customHeight="1" x14ac:dyDescent="0.2">
      <c r="A735" s="39" t="s">
        <v>228</v>
      </c>
      <c r="B735" s="39"/>
      <c r="C735" s="1"/>
      <c r="H735" s="94"/>
    </row>
    <row r="736" spans="1:9" s="24" customFormat="1" x14ac:dyDescent="0.2">
      <c r="A736" s="47" t="s">
        <v>52</v>
      </c>
      <c r="B736" s="47"/>
      <c r="C736" s="30"/>
      <c r="D736" s="36"/>
      <c r="E736" s="36"/>
      <c r="F736" s="36"/>
      <c r="G736" s="36"/>
      <c r="H736" s="106"/>
      <c r="I736" s="36"/>
    </row>
    <row r="737" spans="1:9" s="24" customFormat="1" x14ac:dyDescent="0.2">
      <c r="A737" s="48" t="s">
        <v>389</v>
      </c>
      <c r="B737" s="48" t="s">
        <v>213</v>
      </c>
      <c r="C737" s="33" t="s">
        <v>430</v>
      </c>
      <c r="D737" s="25">
        <v>1425000</v>
      </c>
      <c r="E737" s="25"/>
      <c r="F737" s="25">
        <f>SUM(D737:E737)</f>
        <v>1425000</v>
      </c>
      <c r="G737" s="25">
        <v>1425000</v>
      </c>
      <c r="H737" s="110">
        <f>G737/F737</f>
        <v>1</v>
      </c>
      <c r="I737" s="17" t="s">
        <v>313</v>
      </c>
    </row>
    <row r="738" spans="1:9" s="24" customFormat="1" x14ac:dyDescent="0.2">
      <c r="A738" s="48" t="s">
        <v>285</v>
      </c>
      <c r="B738" s="48" t="s">
        <v>285</v>
      </c>
      <c r="C738" s="33" t="s">
        <v>393</v>
      </c>
      <c r="D738" s="25">
        <v>15000</v>
      </c>
      <c r="E738" s="25"/>
      <c r="F738" s="25">
        <f t="shared" ref="F738:F740" si="132">SUM(D738:E738)</f>
        <v>15000</v>
      </c>
      <c r="G738" s="25">
        <v>5250</v>
      </c>
      <c r="H738" s="110">
        <f t="shared" ref="H738:H740" si="133">G738/F738</f>
        <v>0.35</v>
      </c>
      <c r="I738" s="17" t="s">
        <v>313</v>
      </c>
    </row>
    <row r="739" spans="1:9" s="24" customFormat="1" x14ac:dyDescent="0.2">
      <c r="A739" s="48" t="s">
        <v>341</v>
      </c>
      <c r="B739" s="48" t="s">
        <v>341</v>
      </c>
      <c r="C739" s="33" t="s">
        <v>151</v>
      </c>
      <c r="D739" s="25">
        <v>25000</v>
      </c>
      <c r="E739" s="25"/>
      <c r="F739" s="25">
        <f t="shared" si="132"/>
        <v>25000</v>
      </c>
      <c r="G739" s="25">
        <v>0</v>
      </c>
      <c r="H739" s="110">
        <f t="shared" si="133"/>
        <v>0</v>
      </c>
      <c r="I739" s="17" t="s">
        <v>313</v>
      </c>
    </row>
    <row r="740" spans="1:9" s="24" customFormat="1" x14ac:dyDescent="0.2">
      <c r="A740" s="48" t="s">
        <v>214</v>
      </c>
      <c r="B740" s="48" t="s">
        <v>214</v>
      </c>
      <c r="C740" s="33" t="s">
        <v>95</v>
      </c>
      <c r="D740" s="25">
        <v>101000</v>
      </c>
      <c r="E740" s="25"/>
      <c r="F740" s="25">
        <f t="shared" si="132"/>
        <v>101000</v>
      </c>
      <c r="G740" s="25">
        <v>97937</v>
      </c>
      <c r="H740" s="110">
        <f t="shared" si="133"/>
        <v>0.96967326732673265</v>
      </c>
      <c r="I740" s="17" t="s">
        <v>313</v>
      </c>
    </row>
    <row r="741" spans="1:9" s="30" customFormat="1" x14ac:dyDescent="0.2">
      <c r="A741" s="49"/>
      <c r="B741" s="49"/>
      <c r="C741" s="34" t="s">
        <v>53</v>
      </c>
      <c r="D741" s="35">
        <f>SUM(D737:D740)</f>
        <v>1566000</v>
      </c>
      <c r="E741" s="35">
        <f>SUM(E737:E740)</f>
        <v>0</v>
      </c>
      <c r="F741" s="35">
        <f>SUM(F737:F740)</f>
        <v>1566000</v>
      </c>
      <c r="G741" s="35">
        <v>1528187</v>
      </c>
      <c r="H741" s="110">
        <f>G741/F741</f>
        <v>0.97585376756066411</v>
      </c>
      <c r="I741" s="36"/>
    </row>
    <row r="742" spans="1:9" s="30" customFormat="1" x14ac:dyDescent="0.2">
      <c r="A742" s="47"/>
      <c r="B742" s="47"/>
      <c r="D742" s="36"/>
      <c r="E742" s="36"/>
      <c r="F742" s="36"/>
      <c r="G742" s="36"/>
      <c r="H742" s="106"/>
      <c r="I742" s="36"/>
    </row>
    <row r="743" spans="1:9" s="30" customFormat="1" x14ac:dyDescent="0.2">
      <c r="A743" s="47"/>
      <c r="B743" s="47"/>
      <c r="D743" s="36"/>
      <c r="E743" s="36"/>
      <c r="F743" s="36"/>
      <c r="G743" s="36"/>
      <c r="H743" s="106"/>
      <c r="I743" s="36"/>
    </row>
    <row r="744" spans="1:9" s="57" customFormat="1" ht="12" customHeight="1" x14ac:dyDescent="0.2">
      <c r="A744" s="56" t="s">
        <v>462</v>
      </c>
      <c r="B744" s="56"/>
      <c r="D744" s="58"/>
      <c r="E744" s="58"/>
      <c r="F744" s="58"/>
      <c r="G744" s="58"/>
      <c r="H744" s="109"/>
      <c r="I744" s="58"/>
    </row>
    <row r="745" spans="1:9" ht="12" customHeight="1" x14ac:dyDescent="0.2">
      <c r="A745" s="39" t="s">
        <v>228</v>
      </c>
      <c r="B745" s="39"/>
      <c r="C745" s="1"/>
      <c r="H745" s="94"/>
    </row>
    <row r="746" spans="1:9" ht="12" customHeight="1" x14ac:dyDescent="0.2">
      <c r="A746" s="40" t="s">
        <v>50</v>
      </c>
      <c r="B746" s="40"/>
      <c r="C746" s="3"/>
      <c r="H746" s="94"/>
    </row>
    <row r="747" spans="1:9" ht="12" customHeight="1" x14ac:dyDescent="0.2">
      <c r="A747" s="42" t="s">
        <v>371</v>
      </c>
      <c r="B747" s="42" t="s">
        <v>324</v>
      </c>
      <c r="C747" s="8" t="s">
        <v>94</v>
      </c>
      <c r="D747" s="82">
        <v>1219000</v>
      </c>
      <c r="E747" s="9"/>
      <c r="F747" s="9">
        <f>SUM(D747:E747)</f>
        <v>1219000</v>
      </c>
      <c r="G747" s="82">
        <v>1218350</v>
      </c>
      <c r="H747" s="112">
        <f>G747/F747</f>
        <v>0.99946677604593925</v>
      </c>
      <c r="I747" s="17" t="s">
        <v>313</v>
      </c>
    </row>
    <row r="748" spans="1:9" s="3" customFormat="1" ht="12" customHeight="1" x14ac:dyDescent="0.2">
      <c r="A748" s="43"/>
      <c r="B748" s="43"/>
      <c r="C748" s="13" t="s">
        <v>62</v>
      </c>
      <c r="D748" s="83">
        <f t="shared" ref="D748" si="134">SUM(D747:D747)</f>
        <v>1219000</v>
      </c>
      <c r="E748" s="14">
        <f t="shared" ref="E748:F748" si="135">SUM(E747:E747)</f>
        <v>0</v>
      </c>
      <c r="F748" s="14">
        <f t="shared" si="135"/>
        <v>1219000</v>
      </c>
      <c r="G748" s="14">
        <v>1218350</v>
      </c>
      <c r="H748" s="104">
        <v>0.99946677604593925</v>
      </c>
      <c r="I748" s="6"/>
    </row>
    <row r="749" spans="1:9" s="3" customFormat="1" ht="12" customHeight="1" x14ac:dyDescent="0.2">
      <c r="A749" s="40"/>
      <c r="B749" s="40"/>
      <c r="D749" s="6"/>
      <c r="E749" s="6"/>
      <c r="F749" s="6"/>
      <c r="G749" s="6"/>
      <c r="H749" s="105"/>
      <c r="I749" s="6"/>
    </row>
    <row r="750" spans="1:9" s="3" customFormat="1" ht="12" customHeight="1" x14ac:dyDescent="0.2">
      <c r="A750" s="40"/>
      <c r="B750" s="40"/>
      <c r="D750" s="6"/>
      <c r="E750" s="6"/>
      <c r="F750" s="6"/>
      <c r="G750" s="6"/>
      <c r="H750" s="105"/>
      <c r="I750" s="6"/>
    </row>
    <row r="751" spans="1:9" s="57" customFormat="1" ht="12" customHeight="1" x14ac:dyDescent="0.2">
      <c r="A751" s="56" t="s">
        <v>621</v>
      </c>
      <c r="B751" s="56"/>
      <c r="D751" s="58"/>
      <c r="E751" s="58"/>
      <c r="F751" s="58"/>
      <c r="G751" s="58"/>
      <c r="H751" s="109"/>
      <c r="I751" s="58"/>
    </row>
    <row r="752" spans="1:9" ht="12" customHeight="1" x14ac:dyDescent="0.2">
      <c r="A752" s="39" t="s">
        <v>228</v>
      </c>
      <c r="B752" s="39"/>
      <c r="C752" s="1"/>
      <c r="H752" s="94"/>
    </row>
    <row r="753" spans="1:9" ht="12" customHeight="1" x14ac:dyDescent="0.2">
      <c r="A753" s="40" t="s">
        <v>50</v>
      </c>
      <c r="B753" s="40"/>
      <c r="C753" s="3"/>
      <c r="H753" s="94"/>
    </row>
    <row r="754" spans="1:9" ht="12" customHeight="1" x14ac:dyDescent="0.2">
      <c r="A754" s="42" t="s">
        <v>371</v>
      </c>
      <c r="B754" s="42" t="s">
        <v>324</v>
      </c>
      <c r="C754" s="8" t="s">
        <v>622</v>
      </c>
      <c r="D754" s="82"/>
      <c r="E754" s="9">
        <v>200000</v>
      </c>
      <c r="F754" s="9">
        <f>SUM(D754:E754)</f>
        <v>200000</v>
      </c>
      <c r="G754" s="82">
        <v>200000</v>
      </c>
      <c r="H754" s="112">
        <v>1</v>
      </c>
      <c r="I754" s="17" t="s">
        <v>313</v>
      </c>
    </row>
    <row r="755" spans="1:9" s="3" customFormat="1" ht="12" customHeight="1" x14ac:dyDescent="0.2">
      <c r="A755" s="43"/>
      <c r="B755" s="43"/>
      <c r="C755" s="13" t="s">
        <v>62</v>
      </c>
      <c r="D755" s="83">
        <f t="shared" ref="D755:F755" si="136">SUM(D754:D754)</f>
        <v>0</v>
      </c>
      <c r="E755" s="14">
        <f t="shared" si="136"/>
        <v>200000</v>
      </c>
      <c r="F755" s="14">
        <f t="shared" si="136"/>
        <v>200000</v>
      </c>
      <c r="G755" s="14">
        <v>200000</v>
      </c>
      <c r="H755" s="104">
        <v>1</v>
      </c>
      <c r="I755" s="6"/>
    </row>
    <row r="756" spans="1:9" s="3" customFormat="1" ht="12" customHeight="1" x14ac:dyDescent="0.2">
      <c r="A756" s="40"/>
      <c r="B756" s="40"/>
      <c r="D756" s="6"/>
      <c r="E756" s="6"/>
      <c r="F756" s="6"/>
      <c r="G756" s="6"/>
      <c r="H756" s="105"/>
      <c r="I756" s="6"/>
    </row>
    <row r="757" spans="1:9" s="3" customFormat="1" ht="12" customHeight="1" x14ac:dyDescent="0.2">
      <c r="A757" s="40"/>
      <c r="B757" s="40"/>
      <c r="D757" s="6"/>
      <c r="E757" s="6"/>
      <c r="F757" s="6"/>
      <c r="G757" s="6"/>
      <c r="H757" s="105"/>
      <c r="I757" s="6"/>
    </row>
    <row r="758" spans="1:9" s="57" customFormat="1" ht="12" customHeight="1" x14ac:dyDescent="0.2">
      <c r="A758" s="56" t="s">
        <v>621</v>
      </c>
      <c r="B758" s="56"/>
      <c r="D758" s="58"/>
      <c r="E758" s="58"/>
      <c r="F758" s="58"/>
      <c r="G758" s="58"/>
      <c r="H758" s="109"/>
      <c r="I758" s="58"/>
    </row>
    <row r="759" spans="1:9" ht="12" customHeight="1" x14ac:dyDescent="0.2">
      <c r="A759" s="39" t="s">
        <v>228</v>
      </c>
      <c r="B759" s="39"/>
      <c r="C759" s="1"/>
      <c r="H759" s="94"/>
    </row>
    <row r="760" spans="1:9" s="24" customFormat="1" x14ac:dyDescent="0.2">
      <c r="A760" s="47" t="s">
        <v>52</v>
      </c>
      <c r="B760" s="47"/>
      <c r="C760" s="30"/>
      <c r="D760" s="36"/>
      <c r="E760" s="36"/>
      <c r="F760" s="36"/>
      <c r="G760" s="36"/>
      <c r="H760" s="106"/>
      <c r="I760" s="36"/>
    </row>
    <row r="761" spans="1:9" s="24" customFormat="1" x14ac:dyDescent="0.2">
      <c r="A761" s="48" t="s">
        <v>389</v>
      </c>
      <c r="B761" s="48" t="s">
        <v>213</v>
      </c>
      <c r="C761" s="33" t="s">
        <v>630</v>
      </c>
      <c r="D761" s="25"/>
      <c r="E761" s="25">
        <v>220364</v>
      </c>
      <c r="F761" s="25">
        <f>SUM(D761:E761)</f>
        <v>220364</v>
      </c>
      <c r="G761" s="25">
        <v>220364</v>
      </c>
      <c r="H761" s="110">
        <v>1</v>
      </c>
      <c r="I761" s="17" t="s">
        <v>313</v>
      </c>
    </row>
    <row r="762" spans="1:9" s="24" customFormat="1" x14ac:dyDescent="0.2">
      <c r="A762" s="48" t="s">
        <v>214</v>
      </c>
      <c r="B762" s="48" t="s">
        <v>214</v>
      </c>
      <c r="C762" s="33" t="s">
        <v>95</v>
      </c>
      <c r="D762" s="25"/>
      <c r="E762" s="25">
        <v>28647</v>
      </c>
      <c r="F762" s="25">
        <f t="shared" ref="F762" si="137">SUM(D762:E762)</f>
        <v>28647</v>
      </c>
      <c r="G762" s="25">
        <v>28646</v>
      </c>
      <c r="H762" s="110">
        <v>0.99996509233078512</v>
      </c>
      <c r="I762" s="17" t="s">
        <v>313</v>
      </c>
    </row>
    <row r="763" spans="1:9" s="30" customFormat="1" x14ac:dyDescent="0.2">
      <c r="A763" s="49"/>
      <c r="B763" s="49"/>
      <c r="C763" s="34" t="s">
        <v>53</v>
      </c>
      <c r="D763" s="35">
        <f t="shared" ref="D763:F763" si="138">SUM(D761:D762)</f>
        <v>0</v>
      </c>
      <c r="E763" s="35">
        <f t="shared" si="138"/>
        <v>249011</v>
      </c>
      <c r="F763" s="35">
        <f t="shared" si="138"/>
        <v>249011</v>
      </c>
      <c r="G763" s="35">
        <v>249010</v>
      </c>
      <c r="H763" s="111">
        <v>0.9999959841131516</v>
      </c>
      <c r="I763" s="36"/>
    </row>
    <row r="764" spans="1:9" s="3" customFormat="1" ht="12" customHeight="1" x14ac:dyDescent="0.2">
      <c r="A764" s="40"/>
      <c r="B764" s="40"/>
      <c r="D764" s="6"/>
      <c r="E764" s="6"/>
      <c r="F764" s="6"/>
      <c r="G764" s="6"/>
      <c r="H764" s="105"/>
      <c r="I764" s="6"/>
    </row>
    <row r="765" spans="1:9" s="3" customFormat="1" ht="12" customHeight="1" x14ac:dyDescent="0.2">
      <c r="A765" s="40"/>
      <c r="B765" s="40"/>
      <c r="D765" s="6"/>
      <c r="E765" s="6"/>
      <c r="F765" s="6"/>
      <c r="G765" s="6"/>
      <c r="H765" s="105"/>
      <c r="I765" s="6"/>
    </row>
    <row r="766" spans="1:9" s="57" customFormat="1" ht="12" customHeight="1" x14ac:dyDescent="0.2">
      <c r="A766" s="56" t="s">
        <v>241</v>
      </c>
      <c r="B766" s="56"/>
      <c r="D766" s="58"/>
      <c r="E766" s="58"/>
      <c r="F766" s="58"/>
      <c r="G766" s="58"/>
      <c r="H766" s="109"/>
      <c r="I766" s="58"/>
    </row>
    <row r="767" spans="1:9" s="57" customFormat="1" ht="12" customHeight="1" x14ac:dyDescent="0.2">
      <c r="A767" s="56" t="s">
        <v>242</v>
      </c>
      <c r="B767" s="56"/>
      <c r="D767" s="58"/>
      <c r="E767" s="58"/>
      <c r="F767" s="58"/>
      <c r="G767" s="58"/>
      <c r="H767" s="109"/>
      <c r="I767" s="58"/>
    </row>
    <row r="768" spans="1:9" s="18" customFormat="1" ht="12" customHeight="1" x14ac:dyDescent="0.2">
      <c r="A768" s="50" t="s">
        <v>52</v>
      </c>
      <c r="B768" s="50"/>
      <c r="D768" s="19"/>
      <c r="E768" s="19"/>
      <c r="F768" s="19"/>
      <c r="G768" s="19"/>
      <c r="H768" s="101"/>
      <c r="I768" s="19"/>
    </row>
    <row r="769" spans="1:9" ht="11.1" customHeight="1" x14ac:dyDescent="0.2">
      <c r="A769" s="42" t="s">
        <v>220</v>
      </c>
      <c r="B769" s="42" t="s">
        <v>220</v>
      </c>
      <c r="C769" s="8" t="s">
        <v>205</v>
      </c>
      <c r="D769" s="9">
        <v>1000000</v>
      </c>
      <c r="E769" s="9"/>
      <c r="F769" s="9">
        <f t="shared" ref="F769:F792" si="139">SUM(D769:E769)</f>
        <v>1000000</v>
      </c>
      <c r="G769" s="9">
        <v>633041</v>
      </c>
      <c r="H769" s="93">
        <f>G769/F769</f>
        <v>0.63304099999999996</v>
      </c>
      <c r="I769" s="17" t="s">
        <v>313</v>
      </c>
    </row>
    <row r="770" spans="1:9" ht="11.1" customHeight="1" x14ac:dyDescent="0.2">
      <c r="A770" s="42" t="s">
        <v>317</v>
      </c>
      <c r="B770" s="42" t="s">
        <v>317</v>
      </c>
      <c r="C770" s="8" t="s">
        <v>269</v>
      </c>
      <c r="D770" s="9">
        <v>270000</v>
      </c>
      <c r="E770" s="9"/>
      <c r="F770" s="9">
        <f t="shared" si="139"/>
        <v>270000</v>
      </c>
      <c r="G770" s="9">
        <v>58192</v>
      </c>
      <c r="H770" s="93">
        <f t="shared" ref="H770:H795" si="140">G770/F770</f>
        <v>0.21552592592592593</v>
      </c>
      <c r="I770" s="17" t="s">
        <v>313</v>
      </c>
    </row>
    <row r="771" spans="1:9" ht="11.1" customHeight="1" x14ac:dyDescent="0.2">
      <c r="A771" s="42" t="s">
        <v>220</v>
      </c>
      <c r="B771" s="42" t="s">
        <v>220</v>
      </c>
      <c r="C771" s="8" t="s">
        <v>257</v>
      </c>
      <c r="D771" s="9">
        <v>1900000</v>
      </c>
      <c r="E771" s="9"/>
      <c r="F771" s="9">
        <f t="shared" si="139"/>
        <v>1900000</v>
      </c>
      <c r="G771" s="9">
        <v>1034329</v>
      </c>
      <c r="H771" s="93">
        <f t="shared" si="140"/>
        <v>0.5443836842105263</v>
      </c>
      <c r="I771" s="17" t="s">
        <v>313</v>
      </c>
    </row>
    <row r="772" spans="1:9" ht="11.1" customHeight="1" x14ac:dyDescent="0.2">
      <c r="A772" s="42" t="s">
        <v>220</v>
      </c>
      <c r="B772" s="42"/>
      <c r="C772" s="8" t="s">
        <v>258</v>
      </c>
      <c r="D772" s="9">
        <v>700000</v>
      </c>
      <c r="E772" s="9"/>
      <c r="F772" s="9">
        <f t="shared" si="139"/>
        <v>700000</v>
      </c>
      <c r="G772" s="9">
        <v>740922</v>
      </c>
      <c r="H772" s="93">
        <f t="shared" si="140"/>
        <v>1.05846</v>
      </c>
      <c r="I772" s="17" t="s">
        <v>313</v>
      </c>
    </row>
    <row r="773" spans="1:9" ht="11.1" customHeight="1" x14ac:dyDescent="0.2">
      <c r="A773" s="42" t="s">
        <v>220</v>
      </c>
      <c r="B773" s="42"/>
      <c r="C773" s="8" t="s">
        <v>305</v>
      </c>
      <c r="D773" s="9">
        <v>1500000</v>
      </c>
      <c r="E773" s="9"/>
      <c r="F773" s="9">
        <f t="shared" si="139"/>
        <v>1500000</v>
      </c>
      <c r="G773" s="9">
        <v>429974</v>
      </c>
      <c r="H773" s="93">
        <f t="shared" si="140"/>
        <v>0.28664933333333331</v>
      </c>
      <c r="I773" s="17" t="s">
        <v>313</v>
      </c>
    </row>
    <row r="774" spans="1:9" ht="11.1" customHeight="1" x14ac:dyDescent="0.2">
      <c r="A774" s="42" t="s">
        <v>317</v>
      </c>
      <c r="B774" s="42" t="s">
        <v>317</v>
      </c>
      <c r="C774" s="8" t="s">
        <v>259</v>
      </c>
      <c r="D774" s="9">
        <v>1107000</v>
      </c>
      <c r="E774" s="9"/>
      <c r="F774" s="9">
        <f t="shared" si="139"/>
        <v>1107000</v>
      </c>
      <c r="G774" s="9">
        <v>230714</v>
      </c>
      <c r="H774" s="93">
        <f t="shared" si="140"/>
        <v>0.20841373080397471</v>
      </c>
      <c r="I774" s="17" t="s">
        <v>313</v>
      </c>
    </row>
    <row r="775" spans="1:9" ht="11.1" customHeight="1" x14ac:dyDescent="0.2">
      <c r="A775" s="42" t="s">
        <v>326</v>
      </c>
      <c r="B775" s="42" t="s">
        <v>326</v>
      </c>
      <c r="C775" s="8" t="s">
        <v>260</v>
      </c>
      <c r="D775" s="9">
        <v>50000</v>
      </c>
      <c r="E775" s="9"/>
      <c r="F775" s="9">
        <f t="shared" si="139"/>
        <v>50000</v>
      </c>
      <c r="G775" s="9">
        <v>35101</v>
      </c>
      <c r="H775" s="93">
        <f t="shared" si="140"/>
        <v>0.70201999999999998</v>
      </c>
      <c r="I775" s="17" t="s">
        <v>313</v>
      </c>
    </row>
    <row r="776" spans="1:9" ht="12" customHeight="1" x14ac:dyDescent="0.2">
      <c r="A776" s="42" t="s">
        <v>317</v>
      </c>
      <c r="B776" s="42" t="s">
        <v>317</v>
      </c>
      <c r="C776" s="8" t="s">
        <v>261</v>
      </c>
      <c r="D776" s="9">
        <v>14000</v>
      </c>
      <c r="E776" s="9"/>
      <c r="F776" s="9">
        <f t="shared" si="139"/>
        <v>14000</v>
      </c>
      <c r="G776" s="9">
        <v>6954</v>
      </c>
      <c r="H776" s="93">
        <f t="shared" si="140"/>
        <v>0.49671428571428572</v>
      </c>
      <c r="I776" s="17" t="s">
        <v>313</v>
      </c>
    </row>
    <row r="777" spans="1:9" ht="11.1" customHeight="1" x14ac:dyDescent="0.2">
      <c r="A777" s="42" t="s">
        <v>220</v>
      </c>
      <c r="B777" s="42" t="s">
        <v>220</v>
      </c>
      <c r="C777" s="8" t="s">
        <v>262</v>
      </c>
      <c r="D777" s="9">
        <v>450000</v>
      </c>
      <c r="E777" s="9"/>
      <c r="F777" s="9">
        <f t="shared" si="139"/>
        <v>450000</v>
      </c>
      <c r="G777" s="9">
        <v>571500</v>
      </c>
      <c r="H777" s="93">
        <f t="shared" si="140"/>
        <v>1.27</v>
      </c>
      <c r="I777" s="17" t="s">
        <v>313</v>
      </c>
    </row>
    <row r="778" spans="1:9" ht="11.1" customHeight="1" x14ac:dyDescent="0.2">
      <c r="A778" s="42" t="s">
        <v>322</v>
      </c>
      <c r="B778" s="42" t="s">
        <v>322</v>
      </c>
      <c r="C778" s="8" t="s">
        <v>419</v>
      </c>
      <c r="D778" s="9">
        <v>50000</v>
      </c>
      <c r="E778" s="9"/>
      <c r="F778" s="9">
        <f t="shared" si="139"/>
        <v>50000</v>
      </c>
      <c r="G778" s="9">
        <v>12831</v>
      </c>
      <c r="H778" s="93">
        <f t="shared" si="140"/>
        <v>0.25662000000000001</v>
      </c>
      <c r="I778" s="17" t="s">
        <v>313</v>
      </c>
    </row>
    <row r="779" spans="1:9" ht="11.1" customHeight="1" x14ac:dyDescent="0.2">
      <c r="A779" s="42" t="s">
        <v>220</v>
      </c>
      <c r="B779" s="42" t="s">
        <v>220</v>
      </c>
      <c r="C779" s="8" t="s">
        <v>263</v>
      </c>
      <c r="D779" s="9">
        <v>1800000</v>
      </c>
      <c r="E779" s="9"/>
      <c r="F779" s="9">
        <f t="shared" si="139"/>
        <v>1800000</v>
      </c>
      <c r="G779" s="9">
        <v>650000</v>
      </c>
      <c r="H779" s="93">
        <f t="shared" si="140"/>
        <v>0.3611111111111111</v>
      </c>
      <c r="I779" s="17" t="s">
        <v>313</v>
      </c>
    </row>
    <row r="780" spans="1:9" ht="11.1" customHeight="1" x14ac:dyDescent="0.2">
      <c r="A780" s="42" t="s">
        <v>220</v>
      </c>
      <c r="B780" s="42"/>
      <c r="C780" s="8" t="s">
        <v>264</v>
      </c>
      <c r="D780" s="9">
        <v>150000</v>
      </c>
      <c r="E780" s="9"/>
      <c r="F780" s="9">
        <f t="shared" si="139"/>
        <v>150000</v>
      </c>
      <c r="G780" s="9">
        <v>0</v>
      </c>
      <c r="H780" s="93">
        <f t="shared" si="140"/>
        <v>0</v>
      </c>
      <c r="I780" s="17" t="s">
        <v>313</v>
      </c>
    </row>
    <row r="781" spans="1:9" ht="11.1" customHeight="1" x14ac:dyDescent="0.2">
      <c r="A781" s="42" t="s">
        <v>220</v>
      </c>
      <c r="B781" s="42"/>
      <c r="C781" s="8" t="s">
        <v>306</v>
      </c>
      <c r="D781" s="9">
        <v>300000</v>
      </c>
      <c r="E781" s="9"/>
      <c r="F781" s="9">
        <f t="shared" si="139"/>
        <v>300000</v>
      </c>
      <c r="G781" s="9">
        <v>275200</v>
      </c>
      <c r="H781" s="93">
        <f t="shared" si="140"/>
        <v>0.91733333333333333</v>
      </c>
      <c r="I781" s="17" t="s">
        <v>313</v>
      </c>
    </row>
    <row r="782" spans="1:9" ht="11.1" customHeight="1" x14ac:dyDescent="0.2">
      <c r="A782" s="42" t="s">
        <v>220</v>
      </c>
      <c r="B782" s="42"/>
      <c r="C782" s="8" t="s">
        <v>556</v>
      </c>
      <c r="D782" s="9">
        <v>1575000</v>
      </c>
      <c r="E782" s="9"/>
      <c r="F782" s="9">
        <f t="shared" si="139"/>
        <v>1575000</v>
      </c>
      <c r="G782" s="9">
        <v>393700</v>
      </c>
      <c r="H782" s="93">
        <f t="shared" si="140"/>
        <v>0.24996825396825398</v>
      </c>
      <c r="I782" s="17" t="s">
        <v>313</v>
      </c>
    </row>
    <row r="783" spans="1:9" ht="10.5" customHeight="1" x14ac:dyDescent="0.2">
      <c r="A783" s="42" t="s">
        <v>317</v>
      </c>
      <c r="B783" s="42" t="s">
        <v>317</v>
      </c>
      <c r="C783" s="8" t="s">
        <v>265</v>
      </c>
      <c r="D783" s="9">
        <v>1168000</v>
      </c>
      <c r="E783" s="9"/>
      <c r="F783" s="9">
        <f t="shared" si="139"/>
        <v>1168000</v>
      </c>
      <c r="G783" s="9">
        <v>136118</v>
      </c>
      <c r="H783" s="93">
        <f t="shared" si="140"/>
        <v>0.11653938356164384</v>
      </c>
      <c r="I783" s="17" t="s">
        <v>313</v>
      </c>
    </row>
    <row r="784" spans="1:9" ht="12" customHeight="1" x14ac:dyDescent="0.2">
      <c r="A784" s="42" t="s">
        <v>584</v>
      </c>
      <c r="B784" s="42" t="s">
        <v>326</v>
      </c>
      <c r="C784" s="11" t="s">
        <v>266</v>
      </c>
      <c r="D784" s="9">
        <v>500000</v>
      </c>
      <c r="E784" s="9"/>
      <c r="F784" s="9">
        <f t="shared" si="139"/>
        <v>500000</v>
      </c>
      <c r="G784" s="9">
        <v>10313</v>
      </c>
      <c r="H784" s="93">
        <f t="shared" si="140"/>
        <v>2.0625999999999999E-2</v>
      </c>
      <c r="I784" s="17" t="s">
        <v>313</v>
      </c>
    </row>
    <row r="785" spans="1:9" ht="14.25" customHeight="1" x14ac:dyDescent="0.2">
      <c r="A785" s="42" t="s">
        <v>317</v>
      </c>
      <c r="B785" s="42" t="s">
        <v>317</v>
      </c>
      <c r="C785" s="11" t="s">
        <v>267</v>
      </c>
      <c r="D785" s="9">
        <v>135000</v>
      </c>
      <c r="E785" s="9"/>
      <c r="F785" s="9">
        <f t="shared" si="139"/>
        <v>135000</v>
      </c>
      <c r="G785" s="9">
        <v>508401</v>
      </c>
      <c r="H785" s="93">
        <f t="shared" si="140"/>
        <v>3.7659333333333334</v>
      </c>
      <c r="I785" s="17" t="s">
        <v>313</v>
      </c>
    </row>
    <row r="786" spans="1:9" ht="14.25" customHeight="1" x14ac:dyDescent="0.2">
      <c r="A786" s="42" t="s">
        <v>410</v>
      </c>
      <c r="B786" s="42" t="s">
        <v>330</v>
      </c>
      <c r="C786" s="11" t="s">
        <v>167</v>
      </c>
      <c r="D786" s="9">
        <v>120000</v>
      </c>
      <c r="E786" s="9"/>
      <c r="F786" s="9">
        <f t="shared" si="139"/>
        <v>120000</v>
      </c>
      <c r="G786" s="9">
        <v>20727</v>
      </c>
      <c r="H786" s="93">
        <f t="shared" si="140"/>
        <v>0.17272499999999999</v>
      </c>
      <c r="I786" s="17" t="s">
        <v>313</v>
      </c>
    </row>
    <row r="787" spans="1:9" ht="12" customHeight="1" x14ac:dyDescent="0.2">
      <c r="A787" s="42" t="s">
        <v>220</v>
      </c>
      <c r="B787" s="42" t="s">
        <v>220</v>
      </c>
      <c r="C787" s="8" t="s">
        <v>158</v>
      </c>
      <c r="D787" s="9">
        <v>100000</v>
      </c>
      <c r="E787" s="9"/>
      <c r="F787" s="9">
        <f t="shared" si="139"/>
        <v>100000</v>
      </c>
      <c r="G787" s="9">
        <v>0</v>
      </c>
      <c r="H787" s="93">
        <f t="shared" si="140"/>
        <v>0</v>
      </c>
      <c r="I787" s="17" t="s">
        <v>313</v>
      </c>
    </row>
    <row r="788" spans="1:9" ht="12" customHeight="1" x14ac:dyDescent="0.2">
      <c r="A788" s="42" t="s">
        <v>215</v>
      </c>
      <c r="B788" s="42" t="s">
        <v>215</v>
      </c>
      <c r="C788" s="8" t="s">
        <v>159</v>
      </c>
      <c r="D788" s="9">
        <v>120000</v>
      </c>
      <c r="E788" s="9"/>
      <c r="F788" s="9">
        <f t="shared" si="139"/>
        <v>120000</v>
      </c>
      <c r="G788" s="9">
        <v>41253</v>
      </c>
      <c r="H788" s="93">
        <f t="shared" si="140"/>
        <v>0.343775</v>
      </c>
      <c r="I788" s="17" t="s">
        <v>313</v>
      </c>
    </row>
    <row r="789" spans="1:9" ht="12" customHeight="1" x14ac:dyDescent="0.2">
      <c r="A789" s="42" t="s">
        <v>220</v>
      </c>
      <c r="B789" s="42" t="s">
        <v>220</v>
      </c>
      <c r="C789" s="8" t="s">
        <v>548</v>
      </c>
      <c r="D789" s="9">
        <v>900000</v>
      </c>
      <c r="E789" s="9"/>
      <c r="F789" s="9">
        <f t="shared" si="139"/>
        <v>900000</v>
      </c>
      <c r="G789" s="9">
        <v>750500</v>
      </c>
      <c r="H789" s="93">
        <f t="shared" si="140"/>
        <v>0.8338888888888889</v>
      </c>
      <c r="I789" s="17" t="s">
        <v>313</v>
      </c>
    </row>
    <row r="790" spans="1:9" ht="12" customHeight="1" x14ac:dyDescent="0.2">
      <c r="A790" s="42" t="s">
        <v>220</v>
      </c>
      <c r="B790" s="42"/>
      <c r="C790" s="8" t="s">
        <v>549</v>
      </c>
      <c r="D790" s="9">
        <v>1000000</v>
      </c>
      <c r="E790" s="9"/>
      <c r="F790" s="9">
        <f t="shared" si="139"/>
        <v>1000000</v>
      </c>
      <c r="G790" s="9">
        <v>1027400</v>
      </c>
      <c r="H790" s="93">
        <f t="shared" si="140"/>
        <v>1.0274000000000001</v>
      </c>
      <c r="I790" s="17" t="s">
        <v>313</v>
      </c>
    </row>
    <row r="791" spans="1:9" ht="12" customHeight="1" x14ac:dyDescent="0.2">
      <c r="A791" s="42" t="s">
        <v>220</v>
      </c>
      <c r="B791" s="42"/>
      <c r="C791" s="8" t="s">
        <v>423</v>
      </c>
      <c r="D791" s="9">
        <v>300000</v>
      </c>
      <c r="E791" s="9"/>
      <c r="F791" s="9">
        <f t="shared" si="139"/>
        <v>300000</v>
      </c>
      <c r="G791" s="9">
        <v>617000</v>
      </c>
      <c r="H791" s="93">
        <f t="shared" si="140"/>
        <v>2.0566666666666666</v>
      </c>
      <c r="I791" s="17" t="s">
        <v>313</v>
      </c>
    </row>
    <row r="792" spans="1:9" ht="12" customHeight="1" x14ac:dyDescent="0.2">
      <c r="A792" s="42" t="s">
        <v>317</v>
      </c>
      <c r="B792" s="42" t="s">
        <v>317</v>
      </c>
      <c r="C792" s="8" t="s">
        <v>268</v>
      </c>
      <c r="D792" s="9">
        <v>686000</v>
      </c>
      <c r="E792" s="9"/>
      <c r="F792" s="9">
        <f t="shared" si="139"/>
        <v>686000</v>
      </c>
      <c r="G792" s="9">
        <v>505509</v>
      </c>
      <c r="H792" s="93">
        <f t="shared" si="140"/>
        <v>0.73689358600583088</v>
      </c>
      <c r="I792" s="17" t="s">
        <v>313</v>
      </c>
    </row>
    <row r="793" spans="1:9" ht="12" customHeight="1" x14ac:dyDescent="0.2">
      <c r="A793" s="42" t="s">
        <v>220</v>
      </c>
      <c r="B793" s="42" t="s">
        <v>220</v>
      </c>
      <c r="C793" s="8" t="s">
        <v>550</v>
      </c>
      <c r="D793" s="9">
        <v>100000</v>
      </c>
      <c r="E793" s="9"/>
      <c r="F793" s="9">
        <f t="shared" ref="F793:F794" si="141">SUM(D793:E793)</f>
        <v>100000</v>
      </c>
      <c r="G793" s="9">
        <v>362668</v>
      </c>
      <c r="H793" s="93">
        <f t="shared" si="140"/>
        <v>3.6266799999999999</v>
      </c>
      <c r="I793" s="17" t="s">
        <v>313</v>
      </c>
    </row>
    <row r="794" spans="1:9" ht="12" customHeight="1" x14ac:dyDescent="0.2">
      <c r="A794" s="42" t="s">
        <v>317</v>
      </c>
      <c r="B794" s="42" t="s">
        <v>317</v>
      </c>
      <c r="C794" s="8" t="s">
        <v>302</v>
      </c>
      <c r="D794" s="9">
        <v>27000</v>
      </c>
      <c r="E794" s="9"/>
      <c r="F794" s="9">
        <f t="shared" si="141"/>
        <v>27000</v>
      </c>
      <c r="G794" s="9">
        <v>369</v>
      </c>
      <c r="H794" s="93">
        <f t="shared" si="140"/>
        <v>1.3666666666666667E-2</v>
      </c>
      <c r="I794" s="17" t="s">
        <v>313</v>
      </c>
    </row>
    <row r="795" spans="1:9" s="3" customFormat="1" ht="12" customHeight="1" x14ac:dyDescent="0.2">
      <c r="A795" s="43"/>
      <c r="B795" s="43"/>
      <c r="C795" s="13" t="s">
        <v>66</v>
      </c>
      <c r="D795" s="14">
        <f>SUM(D769:D794)</f>
        <v>16022000</v>
      </c>
      <c r="E795" s="14">
        <f>SUM(E769:E794)</f>
        <v>0</v>
      </c>
      <c r="F795" s="14">
        <f>SUM(F769:F794)</f>
        <v>16022000</v>
      </c>
      <c r="G795" s="14">
        <v>9052716</v>
      </c>
      <c r="H795" s="93">
        <f t="shared" si="140"/>
        <v>0.56501785045562347</v>
      </c>
      <c r="I795" s="6"/>
    </row>
    <row r="796" spans="1:9" s="3" customFormat="1" ht="12" customHeight="1" x14ac:dyDescent="0.2">
      <c r="A796" s="40"/>
      <c r="B796" s="40"/>
      <c r="D796" s="6"/>
      <c r="E796" s="6"/>
      <c r="F796" s="6"/>
      <c r="G796" s="6"/>
      <c r="H796" s="105"/>
      <c r="I796" s="6"/>
    </row>
    <row r="797" spans="1:9" s="3" customFormat="1" ht="12" customHeight="1" x14ac:dyDescent="0.2">
      <c r="A797" s="40"/>
      <c r="B797" s="40"/>
      <c r="D797" s="6"/>
      <c r="E797" s="6"/>
      <c r="F797" s="6"/>
      <c r="G797" s="6"/>
      <c r="H797" s="105"/>
      <c r="I797" s="6"/>
    </row>
    <row r="798" spans="1:9" s="1" customFormat="1" x14ac:dyDescent="0.2">
      <c r="A798" s="39" t="s">
        <v>243</v>
      </c>
      <c r="B798" s="39"/>
      <c r="D798" s="5"/>
      <c r="E798" s="5"/>
      <c r="F798" s="5"/>
      <c r="G798" s="5"/>
      <c r="H798" s="102"/>
      <c r="I798" s="5"/>
    </row>
    <row r="799" spans="1:9" ht="12" customHeight="1" x14ac:dyDescent="0.2">
      <c r="A799" s="39" t="s">
        <v>228</v>
      </c>
      <c r="B799" s="39"/>
      <c r="C799" s="1"/>
      <c r="H799" s="94"/>
    </row>
    <row r="800" spans="1:9" x14ac:dyDescent="0.2">
      <c r="A800" s="40" t="s">
        <v>52</v>
      </c>
      <c r="B800" s="40"/>
      <c r="H800" s="94"/>
    </row>
    <row r="801" spans="1:244" x14ac:dyDescent="0.2">
      <c r="A801" s="42" t="s">
        <v>326</v>
      </c>
      <c r="B801" s="42" t="s">
        <v>326</v>
      </c>
      <c r="C801" s="8" t="s">
        <v>137</v>
      </c>
      <c r="D801" s="9">
        <v>50000</v>
      </c>
      <c r="E801" s="9"/>
      <c r="F801" s="9">
        <f>SUM(D801:E801)</f>
        <v>50000</v>
      </c>
      <c r="G801" s="9">
        <v>0</v>
      </c>
      <c r="H801" s="93">
        <f>G801/F801</f>
        <v>0</v>
      </c>
      <c r="I801" s="17" t="s">
        <v>313</v>
      </c>
    </row>
    <row r="802" spans="1:244" x14ac:dyDescent="0.2">
      <c r="A802" s="42" t="s">
        <v>222</v>
      </c>
      <c r="B802" s="42" t="s">
        <v>222</v>
      </c>
      <c r="C802" s="8" t="s">
        <v>120</v>
      </c>
      <c r="D802" s="9">
        <v>20000</v>
      </c>
      <c r="E802" s="9"/>
      <c r="F802" s="9">
        <f t="shared" ref="F802:F806" si="142">SUM(D802:E802)</f>
        <v>20000</v>
      </c>
      <c r="G802" s="9">
        <v>0</v>
      </c>
      <c r="H802" s="93">
        <f t="shared" ref="H802:H807" si="143">G802/F802</f>
        <v>0</v>
      </c>
      <c r="I802" s="17" t="s">
        <v>313</v>
      </c>
    </row>
    <row r="803" spans="1:244" x14ac:dyDescent="0.2">
      <c r="A803" s="42" t="s">
        <v>220</v>
      </c>
      <c r="B803" s="42" t="s">
        <v>220</v>
      </c>
      <c r="C803" s="8" t="s">
        <v>54</v>
      </c>
      <c r="D803" s="9">
        <v>35000</v>
      </c>
      <c r="E803" s="9"/>
      <c r="F803" s="9">
        <f t="shared" si="142"/>
        <v>35000</v>
      </c>
      <c r="G803" s="9">
        <v>0</v>
      </c>
      <c r="H803" s="93">
        <f t="shared" si="143"/>
        <v>0</v>
      </c>
      <c r="I803" s="17" t="s">
        <v>313</v>
      </c>
    </row>
    <row r="804" spans="1:244" x14ac:dyDescent="0.2">
      <c r="A804" s="42" t="s">
        <v>317</v>
      </c>
      <c r="B804" s="42" t="s">
        <v>317</v>
      </c>
      <c r="C804" s="8" t="s">
        <v>55</v>
      </c>
      <c r="D804" s="9">
        <v>29000</v>
      </c>
      <c r="E804" s="9"/>
      <c r="F804" s="9">
        <f t="shared" si="142"/>
        <v>29000</v>
      </c>
      <c r="G804" s="9">
        <v>0</v>
      </c>
      <c r="H804" s="93">
        <f t="shared" si="143"/>
        <v>0</v>
      </c>
      <c r="I804" s="17" t="s">
        <v>313</v>
      </c>
    </row>
    <row r="805" spans="1:244" x14ac:dyDescent="0.2">
      <c r="A805" s="42" t="s">
        <v>365</v>
      </c>
      <c r="B805" s="42" t="s">
        <v>323</v>
      </c>
      <c r="C805" s="8" t="s">
        <v>282</v>
      </c>
      <c r="D805" s="9">
        <v>700000</v>
      </c>
      <c r="E805" s="9">
        <v>450000</v>
      </c>
      <c r="F805" s="9">
        <f t="shared" si="142"/>
        <v>1150000</v>
      </c>
      <c r="G805" s="9">
        <v>1150000</v>
      </c>
      <c r="H805" s="93">
        <f t="shared" si="143"/>
        <v>1</v>
      </c>
      <c r="I805" s="17" t="s">
        <v>313</v>
      </c>
    </row>
    <row r="806" spans="1:244" x14ac:dyDescent="0.2">
      <c r="A806" s="42" t="s">
        <v>365</v>
      </c>
      <c r="B806" s="42"/>
      <c r="C806" s="8" t="s">
        <v>143</v>
      </c>
      <c r="D806" s="9">
        <v>4500000</v>
      </c>
      <c r="E806" s="9">
        <v>450000</v>
      </c>
      <c r="F806" s="9">
        <f t="shared" si="142"/>
        <v>4950000</v>
      </c>
      <c r="G806" s="9">
        <v>4950000</v>
      </c>
      <c r="H806" s="93">
        <f t="shared" si="143"/>
        <v>1</v>
      </c>
      <c r="I806" s="17" t="s">
        <v>313</v>
      </c>
    </row>
    <row r="807" spans="1:244" s="3" customFormat="1" x14ac:dyDescent="0.2">
      <c r="A807" s="43"/>
      <c r="B807" s="43"/>
      <c r="C807" s="13" t="s">
        <v>53</v>
      </c>
      <c r="D807" s="14">
        <f>SUM(D801:D806)</f>
        <v>5334000</v>
      </c>
      <c r="E807" s="14">
        <f>SUM(E801:E806)</f>
        <v>900000</v>
      </c>
      <c r="F807" s="14">
        <f>SUM(F801:F806)</f>
        <v>6234000</v>
      </c>
      <c r="G807" s="14">
        <v>6100000</v>
      </c>
      <c r="H807" s="93">
        <f t="shared" si="143"/>
        <v>0.97850497273018933</v>
      </c>
      <c r="I807" s="6"/>
    </row>
    <row r="808" spans="1:244" s="3" customFormat="1" x14ac:dyDescent="0.2">
      <c r="A808" s="40"/>
      <c r="B808" s="40"/>
      <c r="D808" s="6"/>
      <c r="E808" s="6"/>
      <c r="F808" s="6"/>
      <c r="G808" s="6"/>
      <c r="H808" s="105"/>
      <c r="I808" s="6"/>
    </row>
    <row r="809" spans="1:244" s="3" customFormat="1" x14ac:dyDescent="0.2">
      <c r="A809" s="40"/>
      <c r="B809" s="40"/>
      <c r="D809" s="6"/>
      <c r="E809" s="6"/>
      <c r="F809" s="6"/>
      <c r="G809" s="6"/>
      <c r="H809" s="105"/>
      <c r="I809" s="6"/>
    </row>
    <row r="810" spans="1:244" s="24" customFormat="1" x14ac:dyDescent="0.2">
      <c r="A810" s="46" t="s">
        <v>244</v>
      </c>
      <c r="B810" s="46"/>
      <c r="C810" s="31"/>
      <c r="D810" s="37"/>
      <c r="E810" s="37"/>
      <c r="F810" s="37"/>
      <c r="G810" s="37"/>
      <c r="H810" s="113"/>
      <c r="I810" s="37"/>
    </row>
    <row r="811" spans="1:244" ht="12.4" customHeight="1" x14ac:dyDescent="0.2">
      <c r="A811" s="39" t="s">
        <v>228</v>
      </c>
      <c r="B811" s="39"/>
      <c r="C811" s="39"/>
      <c r="D811" s="39"/>
      <c r="E811" s="39"/>
      <c r="F811" s="39"/>
      <c r="G811" s="39"/>
      <c r="H811" s="107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39"/>
      <c r="T811" s="39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F811" s="39"/>
      <c r="AG811" s="39"/>
      <c r="AH811" s="39"/>
      <c r="AI811" s="39"/>
      <c r="AJ811" s="39"/>
      <c r="AK811" s="39"/>
      <c r="AL811" s="39"/>
      <c r="AM811" s="39"/>
      <c r="AN811" s="39"/>
      <c r="AO811" s="39"/>
      <c r="AP811" s="39"/>
      <c r="AQ811" s="39"/>
      <c r="AR811" s="39"/>
      <c r="AS811" s="39"/>
      <c r="AT811" s="39"/>
      <c r="AU811" s="39"/>
      <c r="AV811" s="39"/>
      <c r="AW811" s="39"/>
      <c r="AX811" s="39"/>
      <c r="AY811" s="39"/>
      <c r="AZ811" s="39"/>
      <c r="BA811" s="39"/>
      <c r="BB811" s="39"/>
      <c r="BC811" s="39"/>
      <c r="BD811" s="39"/>
      <c r="BE811" s="39"/>
      <c r="BF811" s="39"/>
      <c r="BG811" s="39"/>
      <c r="BH811" s="39"/>
      <c r="BI811" s="39"/>
      <c r="BJ811" s="39"/>
      <c r="BK811" s="39"/>
      <c r="BL811" s="39"/>
      <c r="BM811" s="39"/>
      <c r="BN811" s="39"/>
      <c r="BO811" s="39"/>
      <c r="BP811" s="39"/>
      <c r="BQ811" s="39"/>
      <c r="BR811" s="39"/>
      <c r="BS811" s="39"/>
      <c r="BT811" s="39"/>
      <c r="BU811" s="39"/>
      <c r="BV811" s="39"/>
      <c r="BW811" s="39"/>
      <c r="BX811" s="39"/>
      <c r="BY811" s="39"/>
      <c r="BZ811" s="39"/>
      <c r="CA811" s="39"/>
      <c r="CB811" s="39"/>
      <c r="CC811" s="39"/>
      <c r="CD811" s="39"/>
      <c r="CE811" s="39"/>
      <c r="CF811" s="39"/>
      <c r="CG811" s="39"/>
      <c r="CH811" s="39"/>
      <c r="CI811" s="39"/>
      <c r="CJ811" s="39"/>
      <c r="CK811" s="39"/>
      <c r="CL811" s="39"/>
      <c r="CM811" s="39"/>
      <c r="CN811" s="39"/>
      <c r="CO811" s="39"/>
      <c r="CP811" s="39"/>
      <c r="CQ811" s="39"/>
      <c r="CR811" s="39"/>
      <c r="CS811" s="39"/>
      <c r="CT811" s="39"/>
      <c r="CU811" s="39"/>
      <c r="CV811" s="39"/>
      <c r="CW811" s="39"/>
      <c r="CX811" s="39"/>
      <c r="CY811" s="39"/>
      <c r="CZ811" s="39"/>
      <c r="DA811" s="39"/>
      <c r="DB811" s="39"/>
      <c r="DC811" s="39"/>
      <c r="DD811" s="39"/>
      <c r="DE811" s="39"/>
      <c r="DF811" s="39"/>
      <c r="DG811" s="39"/>
      <c r="DH811" s="39"/>
      <c r="DI811" s="39"/>
      <c r="DJ811" s="39"/>
      <c r="DK811" s="39"/>
      <c r="DL811" s="39"/>
      <c r="DM811" s="39"/>
      <c r="DN811" s="39"/>
      <c r="DO811" s="39"/>
      <c r="DP811" s="39"/>
      <c r="DQ811" s="39"/>
      <c r="DR811" s="39"/>
      <c r="DS811" s="39"/>
      <c r="DT811" s="39"/>
      <c r="DU811" s="39"/>
      <c r="DV811" s="39"/>
      <c r="DW811" s="39"/>
      <c r="DX811" s="39"/>
      <c r="DY811" s="39"/>
      <c r="DZ811" s="39"/>
      <c r="EA811" s="39"/>
      <c r="EB811" s="39"/>
      <c r="EC811" s="39"/>
      <c r="ED811" s="39"/>
      <c r="EE811" s="39"/>
      <c r="EF811" s="39"/>
      <c r="EG811" s="39"/>
      <c r="EH811" s="39"/>
      <c r="EI811" s="39"/>
      <c r="EJ811" s="39"/>
      <c r="EK811" s="39"/>
      <c r="EL811" s="39"/>
      <c r="EM811" s="39"/>
      <c r="EN811" s="39"/>
      <c r="EO811" s="39"/>
      <c r="EP811" s="39"/>
      <c r="EQ811" s="39"/>
      <c r="ER811" s="39"/>
      <c r="ES811" s="39"/>
      <c r="ET811" s="39"/>
      <c r="EU811" s="39"/>
      <c r="EV811" s="39"/>
      <c r="EW811" s="39"/>
      <c r="EX811" s="39"/>
      <c r="EY811" s="39"/>
      <c r="EZ811" s="39"/>
      <c r="FA811" s="39"/>
      <c r="FB811" s="39"/>
      <c r="FC811" s="39"/>
      <c r="FD811" s="39"/>
      <c r="FE811" s="39"/>
      <c r="FF811" s="39"/>
      <c r="FG811" s="39"/>
      <c r="FH811" s="39"/>
      <c r="FI811" s="39"/>
      <c r="FJ811" s="39"/>
      <c r="FK811" s="39"/>
      <c r="FL811" s="39"/>
      <c r="FM811" s="39"/>
      <c r="FN811" s="39"/>
      <c r="FO811" s="39"/>
      <c r="FP811" s="39"/>
      <c r="FQ811" s="39"/>
      <c r="FR811" s="39"/>
      <c r="FS811" s="39"/>
      <c r="FT811" s="39"/>
      <c r="FU811" s="39"/>
      <c r="FV811" s="39"/>
      <c r="FW811" s="39"/>
      <c r="FX811" s="39"/>
      <c r="FY811" s="39"/>
      <c r="FZ811" s="39"/>
      <c r="GA811" s="39"/>
      <c r="GB811" s="39"/>
      <c r="GC811" s="39"/>
      <c r="GD811" s="39"/>
      <c r="GE811" s="39"/>
      <c r="GF811" s="39"/>
      <c r="GG811" s="39"/>
      <c r="GH811" s="39"/>
      <c r="GI811" s="39"/>
      <c r="GJ811" s="39"/>
      <c r="GK811" s="39"/>
      <c r="GL811" s="39"/>
      <c r="GM811" s="39"/>
      <c r="GN811" s="39"/>
      <c r="GO811" s="39"/>
      <c r="GP811" s="39"/>
      <c r="GQ811" s="39"/>
      <c r="GR811" s="39"/>
      <c r="GS811" s="39"/>
      <c r="GT811" s="39"/>
      <c r="GU811" s="39"/>
      <c r="GV811" s="39"/>
      <c r="GW811" s="39"/>
      <c r="GX811" s="39"/>
      <c r="GY811" s="39"/>
      <c r="GZ811" s="39"/>
      <c r="HA811" s="39"/>
      <c r="HB811" s="39"/>
      <c r="HC811" s="39"/>
      <c r="HD811" s="39"/>
      <c r="HE811" s="39"/>
      <c r="HF811" s="39"/>
      <c r="HG811" s="39"/>
      <c r="HH811" s="39"/>
      <c r="HI811" s="39"/>
      <c r="HJ811" s="39"/>
      <c r="HK811" s="39"/>
      <c r="HL811" s="39"/>
      <c r="HM811" s="39"/>
      <c r="HN811" s="39"/>
      <c r="HO811" s="39"/>
      <c r="HP811" s="39"/>
      <c r="HQ811" s="39"/>
      <c r="HR811" s="39"/>
      <c r="HS811" s="39"/>
      <c r="HT811" s="39"/>
      <c r="HU811" s="39"/>
      <c r="HV811" s="39"/>
      <c r="HW811" s="39"/>
      <c r="HX811" s="39"/>
      <c r="HY811" s="39"/>
      <c r="HZ811" s="39"/>
      <c r="IA811" s="39"/>
      <c r="IB811" s="39"/>
      <c r="IC811" s="39"/>
      <c r="ID811" s="39"/>
      <c r="IE811" s="39"/>
      <c r="IF811" s="39"/>
      <c r="IG811" s="39"/>
      <c r="IH811" s="39"/>
      <c r="II811" s="39"/>
      <c r="IJ811" s="39"/>
    </row>
    <row r="812" spans="1:244" s="24" customFormat="1" x14ac:dyDescent="0.2">
      <c r="A812" s="47" t="s">
        <v>50</v>
      </c>
      <c r="B812" s="47"/>
      <c r="C812" s="30"/>
      <c r="D812" s="36"/>
      <c r="E812" s="36"/>
      <c r="F812" s="36"/>
      <c r="G812" s="36"/>
      <c r="H812" s="106"/>
      <c r="I812" s="36"/>
    </row>
    <row r="813" spans="1:244" s="24" customFormat="1" x14ac:dyDescent="0.2">
      <c r="A813" s="48" t="s">
        <v>217</v>
      </c>
      <c r="B813" s="48" t="s">
        <v>217</v>
      </c>
      <c r="C813" s="33" t="s">
        <v>147</v>
      </c>
      <c r="D813" s="25">
        <v>50000</v>
      </c>
      <c r="E813" s="25"/>
      <c r="F813" s="25">
        <f>SUM(D813:E813)</f>
        <v>50000</v>
      </c>
      <c r="G813" s="25">
        <v>36064</v>
      </c>
      <c r="H813" s="110">
        <f>G813/F813</f>
        <v>0.72128000000000003</v>
      </c>
      <c r="I813" s="32" t="s">
        <v>314</v>
      </c>
    </row>
    <row r="814" spans="1:244" s="24" customFormat="1" x14ac:dyDescent="0.2">
      <c r="A814" s="48" t="s">
        <v>316</v>
      </c>
      <c r="B814" s="48" t="s">
        <v>316</v>
      </c>
      <c r="C814" s="33" t="s">
        <v>150</v>
      </c>
      <c r="D814" s="25">
        <v>14000</v>
      </c>
      <c r="E814" s="25"/>
      <c r="F814" s="25">
        <f>SUM(D814:E814)</f>
        <v>14000</v>
      </c>
      <c r="G814" s="25">
        <v>9736</v>
      </c>
      <c r="H814" s="110">
        <f t="shared" ref="H814:H815" si="144">G814/F814</f>
        <v>0.6954285714285714</v>
      </c>
      <c r="I814" s="32" t="s">
        <v>314</v>
      </c>
    </row>
    <row r="815" spans="1:244" s="30" customFormat="1" x14ac:dyDescent="0.2">
      <c r="A815" s="49"/>
      <c r="B815" s="49"/>
      <c r="C815" s="34" t="s">
        <v>51</v>
      </c>
      <c r="D815" s="35">
        <f>SUM(D813:D814)</f>
        <v>64000</v>
      </c>
      <c r="E815" s="35">
        <f>SUM(E813:E814)</f>
        <v>0</v>
      </c>
      <c r="F815" s="35">
        <f>SUM(F813:F814)</f>
        <v>64000</v>
      </c>
      <c r="G815" s="35">
        <v>45800</v>
      </c>
      <c r="H815" s="110">
        <f t="shared" si="144"/>
        <v>0.71562499999999996</v>
      </c>
      <c r="I815" s="36"/>
    </row>
    <row r="816" spans="1:244" s="30" customFormat="1" x14ac:dyDescent="0.2">
      <c r="A816" s="47"/>
      <c r="B816" s="47"/>
      <c r="D816" s="36"/>
      <c r="E816" s="36"/>
      <c r="F816" s="36"/>
      <c r="G816" s="36"/>
      <c r="H816" s="106"/>
      <c r="I816" s="36"/>
    </row>
    <row r="817" spans="1:244" s="30" customFormat="1" x14ac:dyDescent="0.2">
      <c r="A817" s="47"/>
      <c r="B817" s="47"/>
      <c r="D817" s="36"/>
      <c r="E817" s="36"/>
      <c r="F817" s="36"/>
      <c r="G817" s="36"/>
      <c r="H817" s="106"/>
      <c r="I817" s="36"/>
    </row>
    <row r="818" spans="1:244" s="1" customFormat="1" ht="30.75" customHeight="1" x14ac:dyDescent="0.2">
      <c r="A818" s="39"/>
      <c r="B818" s="39"/>
      <c r="D818" s="28" t="s">
        <v>557</v>
      </c>
      <c r="E818" s="28" t="s">
        <v>558</v>
      </c>
      <c r="F818" s="28" t="s">
        <v>559</v>
      </c>
      <c r="G818" s="28" t="s">
        <v>560</v>
      </c>
      <c r="H818" s="28" t="s">
        <v>561</v>
      </c>
      <c r="I818" s="75"/>
    </row>
    <row r="819" spans="1:244" s="57" customFormat="1" ht="12" customHeight="1" x14ac:dyDescent="0.2">
      <c r="A819" s="56" t="s">
        <v>245</v>
      </c>
      <c r="B819" s="56"/>
      <c r="D819" s="58"/>
      <c r="E819" s="58"/>
      <c r="F819" s="58"/>
      <c r="G819" s="58"/>
      <c r="H819" s="109"/>
      <c r="I819" s="58"/>
    </row>
    <row r="820" spans="1:244" s="57" customFormat="1" ht="12" customHeight="1" x14ac:dyDescent="0.2">
      <c r="A820" s="56" t="s">
        <v>242</v>
      </c>
      <c r="B820" s="56"/>
      <c r="D820" s="58"/>
      <c r="E820" s="58"/>
      <c r="F820" s="58"/>
      <c r="G820" s="58"/>
      <c r="H820" s="109"/>
      <c r="I820" s="58"/>
    </row>
    <row r="821" spans="1:244" s="24" customFormat="1" x14ac:dyDescent="0.2">
      <c r="A821" s="47" t="s">
        <v>50</v>
      </c>
      <c r="B821" s="47"/>
      <c r="C821" s="30"/>
      <c r="D821" s="36"/>
      <c r="E821" s="36"/>
      <c r="F821" s="36"/>
      <c r="G821" s="36"/>
      <c r="H821" s="106"/>
      <c r="I821" s="36"/>
    </row>
    <row r="822" spans="1:244" s="24" customFormat="1" x14ac:dyDescent="0.2">
      <c r="A822" s="48" t="s">
        <v>217</v>
      </c>
      <c r="B822" s="48" t="s">
        <v>217</v>
      </c>
      <c r="C822" s="33" t="s">
        <v>251</v>
      </c>
      <c r="D822" s="59">
        <v>0</v>
      </c>
      <c r="E822" s="59"/>
      <c r="F822" s="59">
        <f>SUM(D822:E822)</f>
        <v>0</v>
      </c>
      <c r="G822" s="59">
        <v>0</v>
      </c>
      <c r="H822" s="93"/>
      <c r="I822" s="32" t="s">
        <v>314</v>
      </c>
    </row>
    <row r="823" spans="1:244" s="24" customFormat="1" x14ac:dyDescent="0.2">
      <c r="A823" s="48" t="s">
        <v>217</v>
      </c>
      <c r="B823" s="48"/>
      <c r="C823" s="33" t="s">
        <v>155</v>
      </c>
      <c r="D823" s="25">
        <v>30000</v>
      </c>
      <c r="E823" s="25"/>
      <c r="F823" s="59">
        <f t="shared" ref="F823:F824" si="145">SUM(D823:E823)</f>
        <v>30000</v>
      </c>
      <c r="G823" s="59">
        <v>76811</v>
      </c>
      <c r="H823" s="93">
        <f>G823/F823</f>
        <v>2.5603666666666665</v>
      </c>
      <c r="I823" s="32" t="s">
        <v>314</v>
      </c>
    </row>
    <row r="824" spans="1:244" s="24" customFormat="1" x14ac:dyDescent="0.2">
      <c r="A824" s="48" t="s">
        <v>316</v>
      </c>
      <c r="B824" s="48" t="s">
        <v>316</v>
      </c>
      <c r="C824" s="33" t="s">
        <v>150</v>
      </c>
      <c r="D824" s="25">
        <v>8000</v>
      </c>
      <c r="E824" s="25"/>
      <c r="F824" s="59">
        <f t="shared" si="145"/>
        <v>8000</v>
      </c>
      <c r="G824" s="59">
        <v>20739</v>
      </c>
      <c r="H824" s="93">
        <f t="shared" ref="H824:H825" si="146">G824/F824</f>
        <v>2.5923750000000001</v>
      </c>
      <c r="I824" s="32" t="s">
        <v>314</v>
      </c>
    </row>
    <row r="825" spans="1:244" s="30" customFormat="1" x14ac:dyDescent="0.2">
      <c r="A825" s="49"/>
      <c r="B825" s="49"/>
      <c r="C825" s="34" t="s">
        <v>51</v>
      </c>
      <c r="D825" s="35">
        <f>SUM(D822:D824)</f>
        <v>38000</v>
      </c>
      <c r="E825" s="35">
        <f>SUM(E822:E824)</f>
        <v>0</v>
      </c>
      <c r="F825" s="35">
        <f>SUM(F822:F824)</f>
        <v>38000</v>
      </c>
      <c r="G825" s="35">
        <v>97550</v>
      </c>
      <c r="H825" s="93">
        <f t="shared" si="146"/>
        <v>2.5671052631578948</v>
      </c>
      <c r="I825" s="36"/>
    </row>
    <row r="826" spans="1:244" s="30" customFormat="1" x14ac:dyDescent="0.2">
      <c r="A826" s="47"/>
      <c r="B826" s="47"/>
      <c r="D826" s="36"/>
      <c r="E826" s="36"/>
      <c r="F826" s="36"/>
      <c r="G826" s="36"/>
      <c r="H826" s="106"/>
      <c r="I826" s="36"/>
    </row>
    <row r="827" spans="1:244" s="30" customFormat="1" x14ac:dyDescent="0.2">
      <c r="A827" s="47"/>
      <c r="B827" s="47"/>
      <c r="D827" s="36"/>
      <c r="E827" s="36"/>
      <c r="F827" s="36"/>
      <c r="G827" s="36"/>
      <c r="H827" s="106"/>
      <c r="I827" s="36"/>
    </row>
    <row r="828" spans="1:244" s="24" customFormat="1" x14ac:dyDescent="0.2">
      <c r="A828" s="46" t="s">
        <v>246</v>
      </c>
      <c r="B828" s="46"/>
      <c r="C828" s="31"/>
      <c r="D828" s="37"/>
      <c r="E828" s="37"/>
      <c r="F828" s="37"/>
      <c r="G828" s="37"/>
      <c r="H828" s="113"/>
      <c r="I828" s="37"/>
    </row>
    <row r="829" spans="1:244" ht="12.4" customHeight="1" x14ac:dyDescent="0.2">
      <c r="A829" s="39" t="s">
        <v>228</v>
      </c>
      <c r="B829" s="39"/>
      <c r="C829" s="39"/>
      <c r="D829" s="39"/>
      <c r="E829" s="39"/>
      <c r="F829" s="39"/>
      <c r="G829" s="39"/>
      <c r="H829" s="107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F829" s="39"/>
      <c r="AG829" s="39"/>
      <c r="AH829" s="39"/>
      <c r="AI829" s="39"/>
      <c r="AJ829" s="39"/>
      <c r="AK829" s="39"/>
      <c r="AL829" s="39"/>
      <c r="AM829" s="39"/>
      <c r="AN829" s="39"/>
      <c r="AO829" s="39"/>
      <c r="AP829" s="39"/>
      <c r="AQ829" s="39"/>
      <c r="AR829" s="39"/>
      <c r="AS829" s="39"/>
      <c r="AT829" s="39"/>
      <c r="AU829" s="39"/>
      <c r="AV829" s="39"/>
      <c r="AW829" s="39"/>
      <c r="AX829" s="39"/>
      <c r="AY829" s="39"/>
      <c r="AZ829" s="39"/>
      <c r="BA829" s="39"/>
      <c r="BB829" s="39"/>
      <c r="BC829" s="39"/>
      <c r="BD829" s="39"/>
      <c r="BE829" s="39"/>
      <c r="BF829" s="39"/>
      <c r="BG829" s="39"/>
      <c r="BH829" s="39"/>
      <c r="BI829" s="39"/>
      <c r="BJ829" s="39"/>
      <c r="BK829" s="39"/>
      <c r="BL829" s="39"/>
      <c r="BM829" s="39"/>
      <c r="BN829" s="39"/>
      <c r="BO829" s="39"/>
      <c r="BP829" s="39"/>
      <c r="BQ829" s="39"/>
      <c r="BR829" s="39"/>
      <c r="BS829" s="39"/>
      <c r="BT829" s="39"/>
      <c r="BU829" s="39"/>
      <c r="BV829" s="39"/>
      <c r="BW829" s="39"/>
      <c r="BX829" s="39"/>
      <c r="BY829" s="39"/>
      <c r="BZ829" s="39"/>
      <c r="CA829" s="39"/>
      <c r="CB829" s="39"/>
      <c r="CC829" s="39"/>
      <c r="CD829" s="39"/>
      <c r="CE829" s="39"/>
      <c r="CF829" s="39"/>
      <c r="CG829" s="39"/>
      <c r="CH829" s="39"/>
      <c r="CI829" s="39"/>
      <c r="CJ829" s="39"/>
      <c r="CK829" s="39"/>
      <c r="CL829" s="39"/>
      <c r="CM829" s="39"/>
      <c r="CN829" s="39"/>
      <c r="CO829" s="39"/>
      <c r="CP829" s="39"/>
      <c r="CQ829" s="39"/>
      <c r="CR829" s="39"/>
      <c r="CS829" s="39"/>
      <c r="CT829" s="39"/>
      <c r="CU829" s="39"/>
      <c r="CV829" s="39"/>
      <c r="CW829" s="39"/>
      <c r="CX829" s="39"/>
      <c r="CY829" s="39"/>
      <c r="CZ829" s="39"/>
      <c r="DA829" s="39"/>
      <c r="DB829" s="39"/>
      <c r="DC829" s="39"/>
      <c r="DD829" s="39"/>
      <c r="DE829" s="39"/>
      <c r="DF829" s="39"/>
      <c r="DG829" s="39"/>
      <c r="DH829" s="39"/>
      <c r="DI829" s="39"/>
      <c r="DJ829" s="39"/>
      <c r="DK829" s="39"/>
      <c r="DL829" s="39"/>
      <c r="DM829" s="39"/>
      <c r="DN829" s="39"/>
      <c r="DO829" s="39"/>
      <c r="DP829" s="39"/>
      <c r="DQ829" s="39"/>
      <c r="DR829" s="39"/>
      <c r="DS829" s="39"/>
      <c r="DT829" s="39"/>
      <c r="DU829" s="39"/>
      <c r="DV829" s="39"/>
      <c r="DW829" s="39"/>
      <c r="DX829" s="39"/>
      <c r="DY829" s="39"/>
      <c r="DZ829" s="39"/>
      <c r="EA829" s="39"/>
      <c r="EB829" s="39"/>
      <c r="EC829" s="39"/>
      <c r="ED829" s="39"/>
      <c r="EE829" s="39"/>
      <c r="EF829" s="39"/>
      <c r="EG829" s="39"/>
      <c r="EH829" s="39"/>
      <c r="EI829" s="39"/>
      <c r="EJ829" s="39"/>
      <c r="EK829" s="39"/>
      <c r="EL829" s="39"/>
      <c r="EM829" s="39"/>
      <c r="EN829" s="39"/>
      <c r="EO829" s="39"/>
      <c r="EP829" s="39"/>
      <c r="EQ829" s="39"/>
      <c r="ER829" s="39"/>
      <c r="ES829" s="39"/>
      <c r="ET829" s="39"/>
      <c r="EU829" s="39"/>
      <c r="EV829" s="39"/>
      <c r="EW829" s="39"/>
      <c r="EX829" s="39"/>
      <c r="EY829" s="39"/>
      <c r="EZ829" s="39"/>
      <c r="FA829" s="39"/>
      <c r="FB829" s="39"/>
      <c r="FC829" s="39"/>
      <c r="FD829" s="39"/>
      <c r="FE829" s="39"/>
      <c r="FF829" s="39"/>
      <c r="FG829" s="39"/>
      <c r="FH829" s="39"/>
      <c r="FI829" s="39"/>
      <c r="FJ829" s="39"/>
      <c r="FK829" s="39"/>
      <c r="FL829" s="39"/>
      <c r="FM829" s="39"/>
      <c r="FN829" s="39"/>
      <c r="FO829" s="39"/>
      <c r="FP829" s="39"/>
      <c r="FQ829" s="39"/>
      <c r="FR829" s="39"/>
      <c r="FS829" s="39"/>
      <c r="FT829" s="39"/>
      <c r="FU829" s="39"/>
      <c r="FV829" s="39"/>
      <c r="FW829" s="39"/>
      <c r="FX829" s="39"/>
      <c r="FY829" s="39"/>
      <c r="FZ829" s="39"/>
      <c r="GA829" s="39"/>
      <c r="GB829" s="39"/>
      <c r="GC829" s="39"/>
      <c r="GD829" s="39"/>
      <c r="GE829" s="39"/>
      <c r="GF829" s="39"/>
      <c r="GG829" s="39"/>
      <c r="GH829" s="39"/>
      <c r="GI829" s="39"/>
      <c r="GJ829" s="39"/>
      <c r="GK829" s="39"/>
      <c r="GL829" s="39"/>
      <c r="GM829" s="39"/>
      <c r="GN829" s="39"/>
      <c r="GO829" s="39"/>
      <c r="GP829" s="39"/>
      <c r="GQ829" s="39"/>
      <c r="GR829" s="39"/>
      <c r="GS829" s="39"/>
      <c r="GT829" s="39"/>
      <c r="GU829" s="39"/>
      <c r="GV829" s="39"/>
      <c r="GW829" s="39"/>
      <c r="GX829" s="39"/>
      <c r="GY829" s="39"/>
      <c r="GZ829" s="39"/>
      <c r="HA829" s="39"/>
      <c r="HB829" s="39"/>
      <c r="HC829" s="39"/>
      <c r="HD829" s="39"/>
      <c r="HE829" s="39"/>
      <c r="HF829" s="39"/>
      <c r="HG829" s="39"/>
      <c r="HH829" s="39"/>
      <c r="HI829" s="39"/>
      <c r="HJ829" s="39"/>
      <c r="HK829" s="39"/>
      <c r="HL829" s="39"/>
      <c r="HM829" s="39"/>
      <c r="HN829" s="39"/>
      <c r="HO829" s="39"/>
      <c r="HP829" s="39"/>
      <c r="HQ829" s="39"/>
      <c r="HR829" s="39"/>
      <c r="HS829" s="39"/>
      <c r="HT829" s="39"/>
      <c r="HU829" s="39"/>
      <c r="HV829" s="39"/>
      <c r="HW829" s="39"/>
      <c r="HX829" s="39"/>
      <c r="HY829" s="39"/>
      <c r="HZ829" s="39"/>
      <c r="IA829" s="39"/>
      <c r="IB829" s="39"/>
      <c r="IC829" s="39"/>
      <c r="ID829" s="39"/>
      <c r="IE829" s="39"/>
      <c r="IF829" s="39"/>
      <c r="IG829" s="39"/>
      <c r="IH829" s="39"/>
      <c r="II829" s="39"/>
      <c r="IJ829" s="39"/>
    </row>
    <row r="830" spans="1:244" s="24" customFormat="1" x14ac:dyDescent="0.2">
      <c r="A830" s="47" t="s">
        <v>52</v>
      </c>
      <c r="B830" s="47"/>
      <c r="C830" s="30"/>
      <c r="D830" s="36"/>
      <c r="E830" s="36"/>
      <c r="F830" s="36"/>
      <c r="G830" s="36"/>
      <c r="H830" s="106"/>
      <c r="I830" s="36"/>
    </row>
    <row r="831" spans="1:244" s="24" customFormat="1" x14ac:dyDescent="0.2">
      <c r="A831" s="48" t="s">
        <v>224</v>
      </c>
      <c r="B831" s="48" t="s">
        <v>224</v>
      </c>
      <c r="C831" s="33" t="s">
        <v>156</v>
      </c>
      <c r="D831" s="25">
        <v>100000</v>
      </c>
      <c r="E831" s="25"/>
      <c r="F831" s="25">
        <f>SUM(D831:E831)</f>
        <v>100000</v>
      </c>
      <c r="G831" s="25">
        <v>0</v>
      </c>
      <c r="H831" s="110">
        <v>0</v>
      </c>
      <c r="I831" s="32" t="s">
        <v>314</v>
      </c>
    </row>
    <row r="832" spans="1:244" s="24" customFormat="1" x14ac:dyDescent="0.2">
      <c r="A832" s="48" t="s">
        <v>224</v>
      </c>
      <c r="B832" s="48"/>
      <c r="C832" s="33" t="s">
        <v>157</v>
      </c>
      <c r="D832" s="25">
        <v>30000</v>
      </c>
      <c r="E832" s="25"/>
      <c r="F832" s="25">
        <f t="shared" ref="F832:F833" si="147">SUM(D832:E832)</f>
        <v>30000</v>
      </c>
      <c r="G832" s="25">
        <v>0</v>
      </c>
      <c r="H832" s="110">
        <v>0</v>
      </c>
      <c r="I832" s="32" t="s">
        <v>314</v>
      </c>
    </row>
    <row r="833" spans="1:244" s="24" customFormat="1" x14ac:dyDescent="0.2">
      <c r="A833" s="48" t="s">
        <v>317</v>
      </c>
      <c r="B833" s="48" t="s">
        <v>317</v>
      </c>
      <c r="C833" s="33" t="s">
        <v>55</v>
      </c>
      <c r="D833" s="25">
        <v>7000</v>
      </c>
      <c r="E833" s="25"/>
      <c r="F833" s="25">
        <f t="shared" si="147"/>
        <v>7000</v>
      </c>
      <c r="G833" s="25">
        <v>0</v>
      </c>
      <c r="H833" s="110">
        <v>0</v>
      </c>
      <c r="I833" s="32" t="s">
        <v>314</v>
      </c>
    </row>
    <row r="834" spans="1:244" s="30" customFormat="1" x14ac:dyDescent="0.2">
      <c r="A834" s="49"/>
      <c r="B834" s="49"/>
      <c r="C834" s="34" t="s">
        <v>53</v>
      </c>
      <c r="D834" s="35">
        <f>SUM(D831:D833)</f>
        <v>137000</v>
      </c>
      <c r="E834" s="35">
        <f>SUM(E831:E833)</f>
        <v>0</v>
      </c>
      <c r="F834" s="35">
        <f>SUM(F831:F833)</f>
        <v>137000</v>
      </c>
      <c r="G834" s="35">
        <v>0</v>
      </c>
      <c r="H834" s="111">
        <v>0</v>
      </c>
      <c r="I834" s="36"/>
    </row>
    <row r="835" spans="1:244" s="30" customFormat="1" x14ac:dyDescent="0.2">
      <c r="A835" s="47"/>
      <c r="B835" s="47"/>
      <c r="D835" s="36"/>
      <c r="E835" s="36"/>
      <c r="F835" s="36"/>
      <c r="G835" s="36"/>
      <c r="H835" s="106"/>
      <c r="I835" s="36"/>
    </row>
    <row r="836" spans="1:244" s="30" customFormat="1" x14ac:dyDescent="0.2">
      <c r="A836" s="47"/>
      <c r="B836" s="47"/>
      <c r="D836" s="36"/>
      <c r="E836" s="36"/>
      <c r="F836" s="36"/>
      <c r="G836" s="36"/>
      <c r="H836" s="106"/>
      <c r="I836" s="36"/>
    </row>
    <row r="837" spans="1:244" s="30" customFormat="1" x14ac:dyDescent="0.2">
      <c r="A837" s="47"/>
      <c r="B837" s="47"/>
      <c r="D837" s="36"/>
      <c r="E837" s="36"/>
      <c r="F837" s="36"/>
      <c r="G837" s="36"/>
      <c r="H837" s="106"/>
      <c r="I837" s="36"/>
    </row>
    <row r="838" spans="1:244" s="30" customFormat="1" x14ac:dyDescent="0.2">
      <c r="A838" s="47"/>
      <c r="B838" s="47"/>
      <c r="D838" s="36"/>
      <c r="E838" s="36"/>
      <c r="F838" s="36"/>
      <c r="G838" s="36"/>
      <c r="H838" s="106"/>
      <c r="I838" s="36"/>
    </row>
    <row r="839" spans="1:244" s="30" customFormat="1" x14ac:dyDescent="0.2">
      <c r="A839" s="47"/>
      <c r="B839" s="47"/>
      <c r="D839" s="36"/>
      <c r="E839" s="36"/>
      <c r="F839" s="36"/>
      <c r="G839" s="36"/>
      <c r="H839" s="106"/>
      <c r="I839" s="36"/>
    </row>
    <row r="840" spans="1:244" s="30" customFormat="1" x14ac:dyDescent="0.2">
      <c r="A840" s="47"/>
      <c r="B840" s="47"/>
      <c r="D840" s="36"/>
      <c r="E840" s="36"/>
      <c r="F840" s="36"/>
      <c r="G840" s="36"/>
      <c r="H840" s="106"/>
      <c r="I840" s="36"/>
    </row>
    <row r="841" spans="1:244" s="30" customFormat="1" x14ac:dyDescent="0.2">
      <c r="A841" s="47"/>
      <c r="B841" s="47"/>
      <c r="D841" s="36"/>
      <c r="E841" s="36"/>
      <c r="F841" s="36"/>
      <c r="G841" s="36"/>
      <c r="H841" s="106"/>
      <c r="I841" s="36"/>
    </row>
    <row r="842" spans="1:244" s="24" customFormat="1" x14ac:dyDescent="0.2">
      <c r="A842" s="46" t="s">
        <v>426</v>
      </c>
      <c r="B842" s="46"/>
      <c r="C842" s="31"/>
      <c r="D842" s="37"/>
      <c r="E842" s="37"/>
      <c r="F842" s="37"/>
      <c r="G842" s="37"/>
      <c r="H842" s="113"/>
      <c r="I842" s="37"/>
    </row>
    <row r="843" spans="1:244" ht="12.4" customHeight="1" x14ac:dyDescent="0.2">
      <c r="A843" s="39" t="s">
        <v>228</v>
      </c>
      <c r="B843" s="39"/>
      <c r="C843" s="39"/>
      <c r="D843" s="39"/>
      <c r="E843" s="39"/>
      <c r="F843" s="39"/>
      <c r="G843" s="39"/>
      <c r="H843" s="107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39"/>
      <c r="T843" s="39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F843" s="39"/>
      <c r="AG843" s="39"/>
      <c r="AH843" s="39"/>
      <c r="AI843" s="39"/>
      <c r="AJ843" s="39"/>
      <c r="AK843" s="39"/>
      <c r="AL843" s="39"/>
      <c r="AM843" s="39"/>
      <c r="AN843" s="39"/>
      <c r="AO843" s="39"/>
      <c r="AP843" s="39"/>
      <c r="AQ843" s="39"/>
      <c r="AR843" s="39"/>
      <c r="AS843" s="39"/>
      <c r="AT843" s="39"/>
      <c r="AU843" s="39"/>
      <c r="AV843" s="39"/>
      <c r="AW843" s="39"/>
      <c r="AX843" s="39"/>
      <c r="AY843" s="39"/>
      <c r="AZ843" s="39"/>
      <c r="BA843" s="39"/>
      <c r="BB843" s="39"/>
      <c r="BC843" s="39"/>
      <c r="BD843" s="39"/>
      <c r="BE843" s="39"/>
      <c r="BF843" s="39"/>
      <c r="BG843" s="39"/>
      <c r="BH843" s="39"/>
      <c r="BI843" s="39"/>
      <c r="BJ843" s="39"/>
      <c r="BK843" s="39"/>
      <c r="BL843" s="39"/>
      <c r="BM843" s="39"/>
      <c r="BN843" s="39"/>
      <c r="BO843" s="39"/>
      <c r="BP843" s="39"/>
      <c r="BQ843" s="39"/>
      <c r="BR843" s="39"/>
      <c r="BS843" s="39"/>
      <c r="BT843" s="39"/>
      <c r="BU843" s="39"/>
      <c r="BV843" s="39"/>
      <c r="BW843" s="39"/>
      <c r="BX843" s="39"/>
      <c r="BY843" s="39"/>
      <c r="BZ843" s="39"/>
      <c r="CA843" s="39"/>
      <c r="CB843" s="39"/>
      <c r="CC843" s="39"/>
      <c r="CD843" s="39"/>
      <c r="CE843" s="39"/>
      <c r="CF843" s="39"/>
      <c r="CG843" s="39"/>
      <c r="CH843" s="39"/>
      <c r="CI843" s="39"/>
      <c r="CJ843" s="39"/>
      <c r="CK843" s="39"/>
      <c r="CL843" s="39"/>
      <c r="CM843" s="39"/>
      <c r="CN843" s="39"/>
      <c r="CO843" s="39"/>
      <c r="CP843" s="39"/>
      <c r="CQ843" s="39"/>
      <c r="CR843" s="39"/>
      <c r="CS843" s="39"/>
      <c r="CT843" s="39"/>
      <c r="CU843" s="39"/>
      <c r="CV843" s="39"/>
      <c r="CW843" s="39"/>
      <c r="CX843" s="39"/>
      <c r="CY843" s="39"/>
      <c r="CZ843" s="39"/>
      <c r="DA843" s="39"/>
      <c r="DB843" s="39"/>
      <c r="DC843" s="39"/>
      <c r="DD843" s="39"/>
      <c r="DE843" s="39"/>
      <c r="DF843" s="39"/>
      <c r="DG843" s="39"/>
      <c r="DH843" s="39"/>
      <c r="DI843" s="39"/>
      <c r="DJ843" s="39"/>
      <c r="DK843" s="39"/>
      <c r="DL843" s="39"/>
      <c r="DM843" s="39"/>
      <c r="DN843" s="39"/>
      <c r="DO843" s="39"/>
      <c r="DP843" s="39"/>
      <c r="DQ843" s="39"/>
      <c r="DR843" s="39"/>
      <c r="DS843" s="39"/>
      <c r="DT843" s="39"/>
      <c r="DU843" s="39"/>
      <c r="DV843" s="39"/>
      <c r="DW843" s="39"/>
      <c r="DX843" s="39"/>
      <c r="DY843" s="39"/>
      <c r="DZ843" s="39"/>
      <c r="EA843" s="39"/>
      <c r="EB843" s="39"/>
      <c r="EC843" s="39"/>
      <c r="ED843" s="39"/>
      <c r="EE843" s="39"/>
      <c r="EF843" s="39"/>
      <c r="EG843" s="39"/>
      <c r="EH843" s="39"/>
      <c r="EI843" s="39"/>
      <c r="EJ843" s="39"/>
      <c r="EK843" s="39"/>
      <c r="EL843" s="39"/>
      <c r="EM843" s="39"/>
      <c r="EN843" s="39"/>
      <c r="EO843" s="39"/>
      <c r="EP843" s="39"/>
      <c r="EQ843" s="39"/>
      <c r="ER843" s="39"/>
      <c r="ES843" s="39"/>
      <c r="ET843" s="39"/>
      <c r="EU843" s="39"/>
      <c r="EV843" s="39"/>
      <c r="EW843" s="39"/>
      <c r="EX843" s="39"/>
      <c r="EY843" s="39"/>
      <c r="EZ843" s="39"/>
      <c r="FA843" s="39"/>
      <c r="FB843" s="39"/>
      <c r="FC843" s="39"/>
      <c r="FD843" s="39"/>
      <c r="FE843" s="39"/>
      <c r="FF843" s="39"/>
      <c r="FG843" s="39"/>
      <c r="FH843" s="39"/>
      <c r="FI843" s="39"/>
      <c r="FJ843" s="39"/>
      <c r="FK843" s="39"/>
      <c r="FL843" s="39"/>
      <c r="FM843" s="39"/>
      <c r="FN843" s="39"/>
      <c r="FO843" s="39"/>
      <c r="FP843" s="39"/>
      <c r="FQ843" s="39"/>
      <c r="FR843" s="39"/>
      <c r="FS843" s="39"/>
      <c r="FT843" s="39"/>
      <c r="FU843" s="39"/>
      <c r="FV843" s="39"/>
      <c r="FW843" s="39"/>
      <c r="FX843" s="39"/>
      <c r="FY843" s="39"/>
      <c r="FZ843" s="39"/>
      <c r="GA843" s="39"/>
      <c r="GB843" s="39"/>
      <c r="GC843" s="39"/>
      <c r="GD843" s="39"/>
      <c r="GE843" s="39"/>
      <c r="GF843" s="39"/>
      <c r="GG843" s="39"/>
      <c r="GH843" s="39"/>
      <c r="GI843" s="39"/>
      <c r="GJ843" s="39"/>
      <c r="GK843" s="39"/>
      <c r="GL843" s="39"/>
      <c r="GM843" s="39"/>
      <c r="GN843" s="39"/>
      <c r="GO843" s="39"/>
      <c r="GP843" s="39"/>
      <c r="GQ843" s="39"/>
      <c r="GR843" s="39"/>
      <c r="GS843" s="39"/>
      <c r="GT843" s="39"/>
      <c r="GU843" s="39"/>
      <c r="GV843" s="39"/>
      <c r="GW843" s="39"/>
      <c r="GX843" s="39"/>
      <c r="GY843" s="39"/>
      <c r="GZ843" s="39"/>
      <c r="HA843" s="39"/>
      <c r="HB843" s="39"/>
      <c r="HC843" s="39"/>
      <c r="HD843" s="39"/>
      <c r="HE843" s="39"/>
      <c r="HF843" s="39"/>
      <c r="HG843" s="39"/>
      <c r="HH843" s="39"/>
      <c r="HI843" s="39"/>
      <c r="HJ843" s="39"/>
      <c r="HK843" s="39"/>
      <c r="HL843" s="39"/>
      <c r="HM843" s="39"/>
      <c r="HN843" s="39"/>
      <c r="HO843" s="39"/>
      <c r="HP843" s="39"/>
      <c r="HQ843" s="39"/>
      <c r="HR843" s="39"/>
      <c r="HS843" s="39"/>
      <c r="HT843" s="39"/>
      <c r="HU843" s="39"/>
      <c r="HV843" s="39"/>
      <c r="HW843" s="39"/>
      <c r="HX843" s="39"/>
      <c r="HY843" s="39"/>
      <c r="HZ843" s="39"/>
      <c r="IA843" s="39"/>
      <c r="IB843" s="39"/>
      <c r="IC843" s="39"/>
      <c r="ID843" s="39"/>
      <c r="IE843" s="39"/>
      <c r="IF843" s="39"/>
      <c r="IG843" s="39"/>
      <c r="IH843" s="39"/>
      <c r="II843" s="39"/>
      <c r="IJ843" s="39"/>
    </row>
    <row r="844" spans="1:244" s="24" customFormat="1" x14ac:dyDescent="0.2">
      <c r="A844" s="47" t="s">
        <v>52</v>
      </c>
      <c r="B844" s="47"/>
      <c r="C844" s="30"/>
      <c r="D844" s="36"/>
      <c r="E844" s="36"/>
      <c r="F844" s="36"/>
      <c r="G844" s="36"/>
      <c r="H844" s="106"/>
      <c r="I844" s="36"/>
    </row>
    <row r="845" spans="1:244" s="24" customFormat="1" x14ac:dyDescent="0.2">
      <c r="A845" s="48" t="s">
        <v>213</v>
      </c>
      <c r="B845" s="48" t="s">
        <v>213</v>
      </c>
      <c r="C845" s="33" t="s">
        <v>480</v>
      </c>
      <c r="D845" s="25">
        <v>6560000</v>
      </c>
      <c r="E845" s="25">
        <v>-320000</v>
      </c>
      <c r="F845" s="25">
        <f t="shared" ref="F845:F880" si="148">SUM(D845:E845)</f>
        <v>6240000</v>
      </c>
      <c r="G845" s="25">
        <v>5612709</v>
      </c>
      <c r="H845" s="110">
        <f>G845/F845</f>
        <v>0.89947259615384612</v>
      </c>
      <c r="I845" s="32" t="s">
        <v>314</v>
      </c>
    </row>
    <row r="846" spans="1:244" s="24" customFormat="1" x14ac:dyDescent="0.2">
      <c r="A846" s="48" t="s">
        <v>213</v>
      </c>
      <c r="B846" s="48"/>
      <c r="C846" s="33" t="s">
        <v>146</v>
      </c>
      <c r="D846" s="25">
        <v>120000</v>
      </c>
      <c r="E846" s="25">
        <v>-10000</v>
      </c>
      <c r="F846" s="25">
        <f t="shared" si="148"/>
        <v>110000</v>
      </c>
      <c r="G846" s="25">
        <v>110000</v>
      </c>
      <c r="H846" s="110">
        <f t="shared" ref="H846:H881" si="149">G846/F846</f>
        <v>1</v>
      </c>
      <c r="I846" s="32" t="s">
        <v>314</v>
      </c>
    </row>
    <row r="847" spans="1:244" s="24" customFormat="1" x14ac:dyDescent="0.2">
      <c r="A847" s="48" t="s">
        <v>213</v>
      </c>
      <c r="B847" s="48"/>
      <c r="C847" s="33" t="s">
        <v>312</v>
      </c>
      <c r="D847" s="25">
        <v>347000</v>
      </c>
      <c r="E847" s="25">
        <v>-20000</v>
      </c>
      <c r="F847" s="25">
        <f t="shared" si="148"/>
        <v>327000</v>
      </c>
      <c r="G847" s="25">
        <v>319000</v>
      </c>
      <c r="H847" s="110">
        <f t="shared" si="149"/>
        <v>0.97553516819571862</v>
      </c>
      <c r="I847" s="32" t="s">
        <v>314</v>
      </c>
    </row>
    <row r="848" spans="1:244" s="24" customFormat="1" x14ac:dyDescent="0.2">
      <c r="A848" s="48" t="s">
        <v>511</v>
      </c>
      <c r="B848" s="48"/>
      <c r="C848" s="33" t="s">
        <v>512</v>
      </c>
      <c r="D848" s="25">
        <v>0</v>
      </c>
      <c r="E848" s="25">
        <v>490000</v>
      </c>
      <c r="F848" s="25">
        <f t="shared" si="148"/>
        <v>490000</v>
      </c>
      <c r="G848" s="25">
        <v>490000</v>
      </c>
      <c r="H848" s="110">
        <f t="shared" si="149"/>
        <v>1</v>
      </c>
      <c r="I848" s="32" t="s">
        <v>314</v>
      </c>
    </row>
    <row r="849" spans="1:9" s="24" customFormat="1" x14ac:dyDescent="0.2">
      <c r="A849" s="48" t="s">
        <v>272</v>
      </c>
      <c r="B849" s="48" t="s">
        <v>272</v>
      </c>
      <c r="C849" s="33" t="s">
        <v>311</v>
      </c>
      <c r="D849" s="25">
        <v>389000</v>
      </c>
      <c r="E849" s="25">
        <v>-22000</v>
      </c>
      <c r="F849" s="25">
        <f t="shared" si="148"/>
        <v>367000</v>
      </c>
      <c r="G849" s="25">
        <v>259200</v>
      </c>
      <c r="H849" s="110">
        <f t="shared" si="149"/>
        <v>0.70626702997275204</v>
      </c>
      <c r="I849" s="32" t="s">
        <v>314</v>
      </c>
    </row>
    <row r="850" spans="1:9" s="24" customFormat="1" x14ac:dyDescent="0.2">
      <c r="A850" s="48" t="s">
        <v>341</v>
      </c>
      <c r="B850" s="48" t="s">
        <v>341</v>
      </c>
      <c r="C850" s="33" t="s">
        <v>151</v>
      </c>
      <c r="D850" s="25">
        <v>150000</v>
      </c>
      <c r="E850" s="25">
        <v>48000</v>
      </c>
      <c r="F850" s="25">
        <f t="shared" si="148"/>
        <v>198000</v>
      </c>
      <c r="G850" s="25">
        <v>169450</v>
      </c>
      <c r="H850" s="110">
        <f t="shared" si="149"/>
        <v>0.8558080808080808</v>
      </c>
      <c r="I850" s="32" t="s">
        <v>314</v>
      </c>
    </row>
    <row r="851" spans="1:9" s="24" customFormat="1" x14ac:dyDescent="0.2">
      <c r="A851" s="48" t="s">
        <v>340</v>
      </c>
      <c r="B851" s="48" t="s">
        <v>340</v>
      </c>
      <c r="C851" s="33" t="s">
        <v>169</v>
      </c>
      <c r="D851" s="25">
        <v>20000</v>
      </c>
      <c r="E851" s="25"/>
      <c r="F851" s="25">
        <f t="shared" si="148"/>
        <v>20000</v>
      </c>
      <c r="G851" s="25">
        <v>0</v>
      </c>
      <c r="H851" s="110">
        <f t="shared" si="149"/>
        <v>0</v>
      </c>
      <c r="I851" s="32" t="s">
        <v>314</v>
      </c>
    </row>
    <row r="852" spans="1:9" s="24" customFormat="1" x14ac:dyDescent="0.2">
      <c r="A852" s="48" t="s">
        <v>321</v>
      </c>
      <c r="B852" s="48" t="s">
        <v>321</v>
      </c>
      <c r="C852" s="33" t="s">
        <v>82</v>
      </c>
      <c r="D852" s="25">
        <v>50000</v>
      </c>
      <c r="E852" s="25">
        <v>-40000</v>
      </c>
      <c r="F852" s="25">
        <f t="shared" si="148"/>
        <v>10000</v>
      </c>
      <c r="G852" s="25">
        <v>0</v>
      </c>
      <c r="H852" s="110">
        <f t="shared" si="149"/>
        <v>0</v>
      </c>
      <c r="I852" s="32" t="s">
        <v>314</v>
      </c>
    </row>
    <row r="853" spans="1:9" s="24" customFormat="1" x14ac:dyDescent="0.2">
      <c r="A853" s="48" t="s">
        <v>214</v>
      </c>
      <c r="B853" s="48" t="s">
        <v>214</v>
      </c>
      <c r="C853" s="33" t="s">
        <v>95</v>
      </c>
      <c r="D853" s="25">
        <v>1014000</v>
      </c>
      <c r="E853" s="25"/>
      <c r="F853" s="25">
        <f t="shared" si="148"/>
        <v>1014000</v>
      </c>
      <c r="G853" s="25">
        <v>924464</v>
      </c>
      <c r="H853" s="110">
        <f t="shared" si="149"/>
        <v>0.9117001972386588</v>
      </c>
      <c r="I853" s="32" t="s">
        <v>314</v>
      </c>
    </row>
    <row r="854" spans="1:9" s="24" customFormat="1" x14ac:dyDescent="0.2">
      <c r="A854" s="48" t="s">
        <v>491</v>
      </c>
      <c r="B854" s="48"/>
      <c r="C854" s="33" t="s">
        <v>492</v>
      </c>
      <c r="D854" s="25">
        <v>50000</v>
      </c>
      <c r="E854" s="25"/>
      <c r="F854" s="25">
        <f t="shared" si="148"/>
        <v>50000</v>
      </c>
      <c r="G854" s="25">
        <v>39175</v>
      </c>
      <c r="H854" s="110">
        <f t="shared" si="149"/>
        <v>0.78349999999999997</v>
      </c>
      <c r="I854" s="32" t="s">
        <v>314</v>
      </c>
    </row>
    <row r="855" spans="1:9" s="24" customFormat="1" x14ac:dyDescent="0.2">
      <c r="A855" s="48" t="s">
        <v>271</v>
      </c>
      <c r="B855" s="48"/>
      <c r="C855" s="33" t="s">
        <v>154</v>
      </c>
      <c r="D855" s="25">
        <v>74000</v>
      </c>
      <c r="E855" s="25"/>
      <c r="F855" s="25">
        <f t="shared" si="148"/>
        <v>74000</v>
      </c>
      <c r="G855" s="25">
        <v>44356</v>
      </c>
      <c r="H855" s="110">
        <f t="shared" si="149"/>
        <v>0.59940540540540543</v>
      </c>
      <c r="I855" s="32" t="s">
        <v>314</v>
      </c>
    </row>
    <row r="856" spans="1:9" s="24" customFormat="1" x14ac:dyDescent="0.2">
      <c r="A856" s="48" t="s">
        <v>225</v>
      </c>
      <c r="B856" s="48" t="s">
        <v>224</v>
      </c>
      <c r="C856" s="33" t="s">
        <v>361</v>
      </c>
      <c r="D856" s="25">
        <v>150000</v>
      </c>
      <c r="E856" s="25"/>
      <c r="F856" s="25">
        <f t="shared" si="148"/>
        <v>150000</v>
      </c>
      <c r="G856" s="25">
        <v>0</v>
      </c>
      <c r="H856" s="110">
        <f t="shared" si="149"/>
        <v>0</v>
      </c>
      <c r="I856" s="32" t="s">
        <v>314</v>
      </c>
    </row>
    <row r="857" spans="1:9" s="24" customFormat="1" x14ac:dyDescent="0.2">
      <c r="A857" s="48" t="s">
        <v>326</v>
      </c>
      <c r="B857" s="48" t="s">
        <v>326</v>
      </c>
      <c r="C857" s="33" t="s">
        <v>57</v>
      </c>
      <c r="D857" s="25">
        <v>50000</v>
      </c>
      <c r="E857" s="25"/>
      <c r="F857" s="25">
        <f t="shared" si="148"/>
        <v>50000</v>
      </c>
      <c r="G857" s="25">
        <v>20140</v>
      </c>
      <c r="H857" s="110">
        <f t="shared" si="149"/>
        <v>0.40279999999999999</v>
      </c>
      <c r="I857" s="32" t="s">
        <v>314</v>
      </c>
    </row>
    <row r="858" spans="1:9" s="24" customFormat="1" x14ac:dyDescent="0.2">
      <c r="A858" s="48" t="s">
        <v>326</v>
      </c>
      <c r="B858" s="48"/>
      <c r="C858" s="33" t="s">
        <v>152</v>
      </c>
      <c r="D858" s="25">
        <v>60000</v>
      </c>
      <c r="E858" s="25"/>
      <c r="F858" s="25">
        <f t="shared" si="148"/>
        <v>60000</v>
      </c>
      <c r="G858" s="25">
        <v>58086</v>
      </c>
      <c r="H858" s="110">
        <f t="shared" si="149"/>
        <v>0.96809999999999996</v>
      </c>
      <c r="I858" s="32" t="s">
        <v>314</v>
      </c>
    </row>
    <row r="859" spans="1:9" s="24" customFormat="1" x14ac:dyDescent="0.2">
      <c r="A859" s="48" t="s">
        <v>326</v>
      </c>
      <c r="B859" s="48"/>
      <c r="C859" s="33" t="s">
        <v>87</v>
      </c>
      <c r="D859" s="25">
        <v>100000</v>
      </c>
      <c r="E859" s="25"/>
      <c r="F859" s="25">
        <f t="shared" si="148"/>
        <v>100000</v>
      </c>
      <c r="G859" s="25">
        <v>100000</v>
      </c>
      <c r="H859" s="110">
        <f t="shared" si="149"/>
        <v>1</v>
      </c>
      <c r="I859" s="32" t="s">
        <v>314</v>
      </c>
    </row>
    <row r="860" spans="1:9" s="24" customFormat="1" x14ac:dyDescent="0.2">
      <c r="A860" s="48" t="s">
        <v>326</v>
      </c>
      <c r="B860" s="48"/>
      <c r="C860" s="33" t="s">
        <v>65</v>
      </c>
      <c r="D860" s="25">
        <v>250000</v>
      </c>
      <c r="E860" s="25"/>
      <c r="F860" s="25">
        <f t="shared" si="148"/>
        <v>250000</v>
      </c>
      <c r="G860" s="25">
        <v>108234</v>
      </c>
      <c r="H860" s="110">
        <f t="shared" si="149"/>
        <v>0.43293599999999999</v>
      </c>
      <c r="I860" s="32" t="s">
        <v>314</v>
      </c>
    </row>
    <row r="861" spans="1:9" s="24" customFormat="1" x14ac:dyDescent="0.2">
      <c r="A861" s="48" t="s">
        <v>326</v>
      </c>
      <c r="B861" s="48"/>
      <c r="C861" s="33" t="s">
        <v>65</v>
      </c>
      <c r="D861" s="25">
        <v>200000</v>
      </c>
      <c r="E861" s="25"/>
      <c r="F861" s="25">
        <f t="shared" si="148"/>
        <v>200000</v>
      </c>
      <c r="G861" s="25">
        <v>0</v>
      </c>
      <c r="H861" s="110">
        <f t="shared" si="149"/>
        <v>0</v>
      </c>
      <c r="I861" s="32" t="s">
        <v>314</v>
      </c>
    </row>
    <row r="862" spans="1:9" s="24" customFormat="1" x14ac:dyDescent="0.2">
      <c r="A862" s="48" t="s">
        <v>326</v>
      </c>
      <c r="B862" s="48"/>
      <c r="C862" s="33" t="s">
        <v>137</v>
      </c>
      <c r="D862" s="25">
        <v>300000</v>
      </c>
      <c r="E862" s="25"/>
      <c r="F862" s="25">
        <f t="shared" si="148"/>
        <v>300000</v>
      </c>
      <c r="G862" s="25">
        <v>0</v>
      </c>
      <c r="H862" s="110">
        <f t="shared" si="149"/>
        <v>0</v>
      </c>
      <c r="I862" s="32" t="s">
        <v>314</v>
      </c>
    </row>
    <row r="863" spans="1:9" s="24" customFormat="1" x14ac:dyDescent="0.2">
      <c r="A863" s="48" t="s">
        <v>223</v>
      </c>
      <c r="B863" s="48" t="s">
        <v>223</v>
      </c>
      <c r="C863" s="33" t="s">
        <v>273</v>
      </c>
      <c r="D863" s="25">
        <v>100000</v>
      </c>
      <c r="E863" s="25"/>
      <c r="F863" s="25">
        <f t="shared" si="148"/>
        <v>100000</v>
      </c>
      <c r="G863" s="25">
        <v>33307</v>
      </c>
      <c r="H863" s="110">
        <f t="shared" si="149"/>
        <v>0.33306999999999998</v>
      </c>
      <c r="I863" s="32" t="s">
        <v>314</v>
      </c>
    </row>
    <row r="864" spans="1:9" s="24" customFormat="1" x14ac:dyDescent="0.2">
      <c r="A864" s="48" t="s">
        <v>223</v>
      </c>
      <c r="B864" s="48"/>
      <c r="C864" s="33" t="s">
        <v>348</v>
      </c>
      <c r="D864" s="25">
        <v>20000</v>
      </c>
      <c r="E864" s="25"/>
      <c r="F864" s="25">
        <f t="shared" si="148"/>
        <v>20000</v>
      </c>
      <c r="G864" s="25">
        <v>11557</v>
      </c>
      <c r="H864" s="110">
        <f t="shared" si="149"/>
        <v>0.57784999999999997</v>
      </c>
      <c r="I864" s="32" t="s">
        <v>314</v>
      </c>
    </row>
    <row r="865" spans="1:9" s="24" customFormat="1" x14ac:dyDescent="0.2">
      <c r="A865" s="48" t="s">
        <v>215</v>
      </c>
      <c r="B865" s="48" t="s">
        <v>215</v>
      </c>
      <c r="C865" s="33" t="s">
        <v>78</v>
      </c>
      <c r="D865" s="25">
        <v>150000</v>
      </c>
      <c r="E865" s="25"/>
      <c r="F865" s="25">
        <f t="shared" si="148"/>
        <v>150000</v>
      </c>
      <c r="G865" s="25">
        <v>130372</v>
      </c>
      <c r="H865" s="110">
        <f t="shared" si="149"/>
        <v>0.86914666666666662</v>
      </c>
      <c r="I865" s="32" t="s">
        <v>314</v>
      </c>
    </row>
    <row r="866" spans="1:9" s="24" customFormat="1" x14ac:dyDescent="0.2">
      <c r="A866" s="48" t="s">
        <v>219</v>
      </c>
      <c r="B866" s="48" t="s">
        <v>219</v>
      </c>
      <c r="C866" s="33" t="s">
        <v>92</v>
      </c>
      <c r="D866" s="25">
        <v>300000</v>
      </c>
      <c r="E866" s="25"/>
      <c r="F866" s="25">
        <f t="shared" si="148"/>
        <v>300000</v>
      </c>
      <c r="G866" s="25">
        <v>454827</v>
      </c>
      <c r="H866" s="110">
        <f t="shared" si="149"/>
        <v>1.5160899999999999</v>
      </c>
      <c r="I866" s="32" t="s">
        <v>314</v>
      </c>
    </row>
    <row r="867" spans="1:9" s="24" customFormat="1" ht="12.75" customHeight="1" x14ac:dyDescent="0.2">
      <c r="A867" s="48" t="s">
        <v>219</v>
      </c>
      <c r="B867" s="48"/>
      <c r="C867" s="33" t="s">
        <v>58</v>
      </c>
      <c r="D867" s="25">
        <v>700000</v>
      </c>
      <c r="E867" s="25"/>
      <c r="F867" s="25">
        <f t="shared" si="148"/>
        <v>700000</v>
      </c>
      <c r="G867" s="25">
        <v>734361</v>
      </c>
      <c r="H867" s="110">
        <f t="shared" si="149"/>
        <v>1.0490871428571429</v>
      </c>
      <c r="I867" s="32" t="s">
        <v>314</v>
      </c>
    </row>
    <row r="868" spans="1:9" s="24" customFormat="1" x14ac:dyDescent="0.2">
      <c r="A868" s="48" t="s">
        <v>219</v>
      </c>
      <c r="B868" s="48"/>
      <c r="C868" s="33" t="s">
        <v>119</v>
      </c>
      <c r="D868" s="25">
        <v>20000</v>
      </c>
      <c r="E868" s="25"/>
      <c r="F868" s="25">
        <f t="shared" si="148"/>
        <v>20000</v>
      </c>
      <c r="G868" s="25">
        <v>3360</v>
      </c>
      <c r="H868" s="110">
        <f t="shared" si="149"/>
        <v>0.16800000000000001</v>
      </c>
      <c r="I868" s="32" t="s">
        <v>314</v>
      </c>
    </row>
    <row r="869" spans="1:9" s="24" customFormat="1" x14ac:dyDescent="0.2">
      <c r="A869" s="48" t="s">
        <v>322</v>
      </c>
      <c r="B869" s="48" t="s">
        <v>322</v>
      </c>
      <c r="C869" s="33" t="s">
        <v>86</v>
      </c>
      <c r="D869" s="25">
        <v>20000</v>
      </c>
      <c r="E869" s="25"/>
      <c r="F869" s="25">
        <f t="shared" si="148"/>
        <v>20000</v>
      </c>
      <c r="G869" s="25">
        <v>0</v>
      </c>
      <c r="H869" s="110">
        <f t="shared" si="149"/>
        <v>0</v>
      </c>
      <c r="I869" s="32" t="s">
        <v>314</v>
      </c>
    </row>
    <row r="870" spans="1:9" s="24" customFormat="1" x14ac:dyDescent="0.2">
      <c r="A870" s="48" t="s">
        <v>222</v>
      </c>
      <c r="B870" s="48" t="s">
        <v>222</v>
      </c>
      <c r="C870" s="33" t="s">
        <v>120</v>
      </c>
      <c r="D870" s="25">
        <v>200000</v>
      </c>
      <c r="E870" s="25"/>
      <c r="F870" s="25">
        <f t="shared" si="148"/>
        <v>200000</v>
      </c>
      <c r="G870" s="25">
        <v>27500</v>
      </c>
      <c r="H870" s="110">
        <f t="shared" si="149"/>
        <v>0.13750000000000001</v>
      </c>
      <c r="I870" s="32" t="s">
        <v>314</v>
      </c>
    </row>
    <row r="871" spans="1:9" s="24" customFormat="1" x14ac:dyDescent="0.2">
      <c r="A871" s="48" t="s">
        <v>498</v>
      </c>
      <c r="B871" s="48" t="s">
        <v>498</v>
      </c>
      <c r="C871" s="33" t="s">
        <v>640</v>
      </c>
      <c r="D871" s="25">
        <v>0</v>
      </c>
      <c r="E871" s="25"/>
      <c r="F871" s="25">
        <f t="shared" si="148"/>
        <v>0</v>
      </c>
      <c r="G871" s="25">
        <v>18000</v>
      </c>
      <c r="H871" s="110">
        <v>0</v>
      </c>
      <c r="I871" s="32" t="s">
        <v>314</v>
      </c>
    </row>
    <row r="872" spans="1:9" s="24" customFormat="1" x14ac:dyDescent="0.2">
      <c r="A872" s="48" t="s">
        <v>220</v>
      </c>
      <c r="B872" s="48" t="s">
        <v>220</v>
      </c>
      <c r="C872" s="33" t="s">
        <v>196</v>
      </c>
      <c r="D872" s="25">
        <v>10000</v>
      </c>
      <c r="E872" s="25"/>
      <c r="F872" s="25">
        <f t="shared" si="148"/>
        <v>10000</v>
      </c>
      <c r="G872" s="25">
        <v>0</v>
      </c>
      <c r="H872" s="110">
        <f t="shared" si="149"/>
        <v>0</v>
      </c>
      <c r="I872" s="32" t="s">
        <v>314</v>
      </c>
    </row>
    <row r="873" spans="1:9" s="24" customFormat="1" x14ac:dyDescent="0.2">
      <c r="A873" s="48" t="s">
        <v>220</v>
      </c>
      <c r="B873" s="48"/>
      <c r="C873" s="33" t="s">
        <v>190</v>
      </c>
      <c r="D873" s="25">
        <v>120000</v>
      </c>
      <c r="E873" s="25"/>
      <c r="F873" s="25">
        <f t="shared" si="148"/>
        <v>120000</v>
      </c>
      <c r="G873" s="25">
        <v>0</v>
      </c>
      <c r="H873" s="110">
        <f t="shared" si="149"/>
        <v>0</v>
      </c>
      <c r="I873" s="32" t="s">
        <v>314</v>
      </c>
    </row>
    <row r="874" spans="1:9" s="24" customFormat="1" x14ac:dyDescent="0.2">
      <c r="A874" s="48" t="s">
        <v>220</v>
      </c>
      <c r="B874" s="48"/>
      <c r="C874" s="33" t="s">
        <v>165</v>
      </c>
      <c r="D874" s="25">
        <v>200000</v>
      </c>
      <c r="E874" s="25"/>
      <c r="F874" s="25">
        <f t="shared" si="148"/>
        <v>200000</v>
      </c>
      <c r="G874" s="25">
        <v>61324</v>
      </c>
      <c r="H874" s="110">
        <f t="shared" si="149"/>
        <v>0.30662</v>
      </c>
      <c r="I874" s="32" t="s">
        <v>314</v>
      </c>
    </row>
    <row r="875" spans="1:9" s="24" customFormat="1" x14ac:dyDescent="0.2">
      <c r="A875" s="48" t="s">
        <v>220</v>
      </c>
      <c r="B875" s="48"/>
      <c r="C875" s="33" t="s">
        <v>277</v>
      </c>
      <c r="D875" s="25">
        <v>30000</v>
      </c>
      <c r="E875" s="25"/>
      <c r="F875" s="25">
        <f t="shared" si="148"/>
        <v>30000</v>
      </c>
      <c r="G875" s="25">
        <v>0</v>
      </c>
      <c r="H875" s="110">
        <f t="shared" si="149"/>
        <v>0</v>
      </c>
      <c r="I875" s="32" t="s">
        <v>314</v>
      </c>
    </row>
    <row r="876" spans="1:9" s="24" customFormat="1" x14ac:dyDescent="0.2">
      <c r="A876" s="48" t="s">
        <v>220</v>
      </c>
      <c r="B876" s="48"/>
      <c r="C876" s="33" t="s">
        <v>113</v>
      </c>
      <c r="D876" s="25">
        <v>50000</v>
      </c>
      <c r="E876" s="25"/>
      <c r="F876" s="25">
        <f t="shared" si="148"/>
        <v>50000</v>
      </c>
      <c r="G876" s="25">
        <v>0</v>
      </c>
      <c r="H876" s="110">
        <f t="shared" si="149"/>
        <v>0</v>
      </c>
      <c r="I876" s="32" t="s">
        <v>314</v>
      </c>
    </row>
    <row r="877" spans="1:9" s="24" customFormat="1" x14ac:dyDescent="0.2">
      <c r="A877" s="48" t="s">
        <v>220</v>
      </c>
      <c r="B877" s="48"/>
      <c r="C877" s="33" t="s">
        <v>153</v>
      </c>
      <c r="D877" s="25">
        <v>20000</v>
      </c>
      <c r="E877" s="25"/>
      <c r="F877" s="25">
        <f t="shared" si="148"/>
        <v>20000</v>
      </c>
      <c r="G877" s="25">
        <v>0</v>
      </c>
      <c r="H877" s="110">
        <f t="shared" si="149"/>
        <v>0</v>
      </c>
      <c r="I877" s="32" t="s">
        <v>314</v>
      </c>
    </row>
    <row r="878" spans="1:9" s="24" customFormat="1" x14ac:dyDescent="0.2">
      <c r="A878" s="48" t="s">
        <v>220</v>
      </c>
      <c r="B878" s="48"/>
      <c r="C878" s="33" t="s">
        <v>635</v>
      </c>
      <c r="D878" s="25">
        <v>0</v>
      </c>
      <c r="E878" s="25"/>
      <c r="F878" s="25">
        <f t="shared" si="148"/>
        <v>0</v>
      </c>
      <c r="G878" s="25">
        <v>200000</v>
      </c>
      <c r="H878" s="110">
        <v>0</v>
      </c>
      <c r="I878" s="32" t="s">
        <v>314</v>
      </c>
    </row>
    <row r="879" spans="1:9" s="24" customFormat="1" x14ac:dyDescent="0.2">
      <c r="A879" s="48" t="s">
        <v>216</v>
      </c>
      <c r="B879" s="48" t="s">
        <v>216</v>
      </c>
      <c r="C879" s="33" t="s">
        <v>168</v>
      </c>
      <c r="D879" s="25">
        <v>100000</v>
      </c>
      <c r="E879" s="25"/>
      <c r="F879" s="25">
        <f t="shared" si="148"/>
        <v>100000</v>
      </c>
      <c r="G879" s="25">
        <v>40640</v>
      </c>
      <c r="H879" s="110">
        <f t="shared" si="149"/>
        <v>0.40639999999999998</v>
      </c>
      <c r="I879" s="32" t="s">
        <v>314</v>
      </c>
    </row>
    <row r="880" spans="1:9" s="24" customFormat="1" x14ac:dyDescent="0.2">
      <c r="A880" s="48" t="s">
        <v>317</v>
      </c>
      <c r="B880" s="48" t="s">
        <v>317</v>
      </c>
      <c r="C880" s="33" t="s">
        <v>55</v>
      </c>
      <c r="D880" s="25">
        <v>821000</v>
      </c>
      <c r="E880" s="25"/>
      <c r="F880" s="25">
        <f t="shared" si="148"/>
        <v>821000</v>
      </c>
      <c r="G880" s="25">
        <v>461745</v>
      </c>
      <c r="H880" s="110">
        <f t="shared" si="149"/>
        <v>0.56241778319123026</v>
      </c>
      <c r="I880" s="32" t="s">
        <v>314</v>
      </c>
    </row>
    <row r="881" spans="1:9" s="30" customFormat="1" x14ac:dyDescent="0.2">
      <c r="A881" s="49"/>
      <c r="B881" s="49"/>
      <c r="C881" s="34" t="s">
        <v>53</v>
      </c>
      <c r="D881" s="35">
        <f>SUM(D845:D880)</f>
        <v>12745000</v>
      </c>
      <c r="E881" s="35">
        <f>SUM(E845:E880)</f>
        <v>126000</v>
      </c>
      <c r="F881" s="35">
        <f>SUM(F845:F880)</f>
        <v>12871000</v>
      </c>
      <c r="G881" s="35">
        <v>10431807</v>
      </c>
      <c r="H881" s="110">
        <f t="shared" si="149"/>
        <v>0.8104892393753399</v>
      </c>
      <c r="I881" s="36"/>
    </row>
    <row r="882" spans="1:9" s="30" customFormat="1" x14ac:dyDescent="0.2">
      <c r="A882" s="47"/>
      <c r="B882" s="47"/>
      <c r="D882" s="36"/>
      <c r="E882" s="36"/>
      <c r="F882" s="36"/>
      <c r="G882" s="36"/>
      <c r="H882" s="106"/>
      <c r="I882" s="36"/>
    </row>
    <row r="883" spans="1:9" s="30" customFormat="1" x14ac:dyDescent="0.2">
      <c r="A883" s="47"/>
      <c r="B883" s="47"/>
      <c r="D883" s="36"/>
      <c r="E883" s="36"/>
      <c r="F883" s="36"/>
      <c r="G883" s="36"/>
      <c r="H883" s="106"/>
      <c r="I883" s="36"/>
    </row>
    <row r="884" spans="1:9" s="30" customFormat="1" x14ac:dyDescent="0.2">
      <c r="A884" s="47"/>
      <c r="B884" s="47"/>
      <c r="D884" s="36"/>
      <c r="E884" s="36"/>
      <c r="F884" s="36"/>
      <c r="G884" s="36"/>
      <c r="H884" s="106"/>
      <c r="I884" s="36"/>
    </row>
    <row r="885" spans="1:9" s="30" customFormat="1" x14ac:dyDescent="0.2">
      <c r="A885" s="47"/>
      <c r="B885" s="47"/>
      <c r="D885" s="36"/>
      <c r="E885" s="36"/>
      <c r="F885" s="36"/>
      <c r="G885" s="36"/>
      <c r="H885" s="106"/>
      <c r="I885" s="36"/>
    </row>
    <row r="886" spans="1:9" s="30" customFormat="1" x14ac:dyDescent="0.2">
      <c r="A886" s="47"/>
      <c r="B886" s="47"/>
      <c r="D886" s="36"/>
      <c r="E886" s="36"/>
      <c r="F886" s="36"/>
      <c r="G886" s="36"/>
      <c r="H886" s="106"/>
      <c r="I886" s="36"/>
    </row>
    <row r="887" spans="1:9" s="30" customFormat="1" x14ac:dyDescent="0.2">
      <c r="A887" s="47"/>
      <c r="B887" s="47"/>
      <c r="D887" s="36"/>
      <c r="E887" s="36"/>
      <c r="F887" s="36"/>
      <c r="G887" s="36"/>
      <c r="H887" s="106"/>
      <c r="I887" s="36"/>
    </row>
    <row r="888" spans="1:9" s="30" customFormat="1" x14ac:dyDescent="0.2">
      <c r="A888" s="47"/>
      <c r="B888" s="47"/>
      <c r="D888" s="36"/>
      <c r="E888" s="36"/>
      <c r="F888" s="36"/>
      <c r="G888" s="36"/>
      <c r="H888" s="106"/>
      <c r="I888" s="36"/>
    </row>
    <row r="889" spans="1:9" s="30" customFormat="1" x14ac:dyDescent="0.2">
      <c r="A889" s="47"/>
      <c r="B889" s="47"/>
      <c r="D889" s="36"/>
      <c r="E889" s="36"/>
      <c r="F889" s="36"/>
      <c r="G889" s="36"/>
      <c r="H889" s="106"/>
      <c r="I889" s="36"/>
    </row>
    <row r="890" spans="1:9" s="30" customFormat="1" x14ac:dyDescent="0.2">
      <c r="A890" s="47"/>
      <c r="B890" s="47"/>
      <c r="D890" s="36"/>
      <c r="E890" s="36"/>
      <c r="F890" s="36"/>
      <c r="G890" s="36"/>
      <c r="H890" s="106"/>
      <c r="I890" s="36"/>
    </row>
    <row r="891" spans="1:9" s="30" customFormat="1" x14ac:dyDescent="0.2">
      <c r="A891" s="47"/>
      <c r="B891" s="47"/>
      <c r="D891" s="36"/>
      <c r="E891" s="36"/>
      <c r="F891" s="36"/>
      <c r="G891" s="36"/>
      <c r="H891" s="106"/>
      <c r="I891" s="36"/>
    </row>
    <row r="892" spans="1:9" s="30" customFormat="1" x14ac:dyDescent="0.2">
      <c r="A892" s="47"/>
      <c r="B892" s="47"/>
      <c r="D892" s="36"/>
      <c r="E892" s="36"/>
      <c r="F892" s="36"/>
      <c r="G892" s="36"/>
      <c r="H892" s="106"/>
      <c r="I892" s="36"/>
    </row>
    <row r="893" spans="1:9" s="30" customFormat="1" x14ac:dyDescent="0.2">
      <c r="A893" s="47"/>
      <c r="B893" s="47"/>
      <c r="D893" s="36"/>
      <c r="E893" s="36"/>
      <c r="F893" s="36"/>
      <c r="G893" s="36"/>
      <c r="H893" s="106"/>
      <c r="I893" s="36"/>
    </row>
    <row r="894" spans="1:9" s="30" customFormat="1" x14ac:dyDescent="0.2">
      <c r="A894" s="47"/>
      <c r="B894" s="47"/>
      <c r="D894" s="36"/>
      <c r="E894" s="36"/>
      <c r="F894" s="36"/>
      <c r="G894" s="36"/>
      <c r="H894" s="106"/>
      <c r="I894" s="36"/>
    </row>
    <row r="895" spans="1:9" s="30" customFormat="1" x14ac:dyDescent="0.2">
      <c r="A895" s="47"/>
      <c r="B895" s="47"/>
      <c r="D895" s="36"/>
      <c r="E895" s="36"/>
      <c r="F895" s="36"/>
      <c r="G895" s="36"/>
      <c r="H895" s="106"/>
      <c r="I895" s="36"/>
    </row>
    <row r="896" spans="1:9" s="30" customFormat="1" x14ac:dyDescent="0.2">
      <c r="A896" s="47"/>
      <c r="B896" s="47"/>
      <c r="D896" s="36"/>
      <c r="E896" s="36"/>
      <c r="F896" s="36"/>
      <c r="G896" s="36"/>
      <c r="H896" s="106"/>
      <c r="I896" s="36"/>
    </row>
    <row r="897" spans="1:9" s="30" customFormat="1" x14ac:dyDescent="0.2">
      <c r="A897" s="47"/>
      <c r="B897" s="47"/>
      <c r="D897" s="36"/>
      <c r="E897" s="36"/>
      <c r="F897" s="36"/>
      <c r="G897" s="36"/>
      <c r="H897" s="106"/>
      <c r="I897" s="36"/>
    </row>
    <row r="898" spans="1:9" s="30" customFormat="1" x14ac:dyDescent="0.2">
      <c r="A898" s="47"/>
      <c r="B898" s="47"/>
      <c r="D898" s="36"/>
      <c r="E898" s="36"/>
      <c r="F898" s="36"/>
      <c r="G898" s="36"/>
      <c r="H898" s="106"/>
      <c r="I898" s="36"/>
    </row>
    <row r="899" spans="1:9" s="30" customFormat="1" x14ac:dyDescent="0.2">
      <c r="A899" s="47"/>
      <c r="B899" s="47"/>
      <c r="D899" s="36"/>
      <c r="E899" s="36"/>
      <c r="F899" s="36"/>
      <c r="G899" s="36"/>
      <c r="H899" s="106"/>
      <c r="I899" s="36"/>
    </row>
    <row r="900" spans="1:9" s="30" customFormat="1" x14ac:dyDescent="0.2">
      <c r="A900" s="47"/>
      <c r="B900" s="47"/>
      <c r="D900" s="36"/>
      <c r="E900" s="36"/>
      <c r="F900" s="36"/>
      <c r="G900" s="36"/>
      <c r="H900" s="106"/>
      <c r="I900" s="36"/>
    </row>
    <row r="901" spans="1:9" s="30" customFormat="1" x14ac:dyDescent="0.2">
      <c r="A901" s="47"/>
      <c r="B901" s="47"/>
      <c r="D901" s="36"/>
      <c r="E901" s="36"/>
      <c r="F901" s="36"/>
      <c r="G901" s="36"/>
      <c r="H901" s="106"/>
      <c r="I901" s="36"/>
    </row>
    <row r="902" spans="1:9" s="30" customFormat="1" x14ac:dyDescent="0.2">
      <c r="A902" s="47"/>
      <c r="B902" s="47"/>
      <c r="D902" s="36"/>
      <c r="E902" s="36"/>
      <c r="F902" s="36"/>
      <c r="G902" s="36"/>
      <c r="H902" s="106"/>
      <c r="I902" s="36"/>
    </row>
    <row r="903" spans="1:9" s="30" customFormat="1" x14ac:dyDescent="0.2">
      <c r="A903" s="47"/>
      <c r="B903" s="47"/>
      <c r="D903" s="36"/>
      <c r="E903" s="36"/>
      <c r="F903" s="36"/>
      <c r="G903" s="36"/>
      <c r="H903" s="106"/>
      <c r="I903" s="36"/>
    </row>
    <row r="904" spans="1:9" s="30" customFormat="1" x14ac:dyDescent="0.2">
      <c r="A904" s="47"/>
      <c r="B904" s="47"/>
      <c r="D904" s="36"/>
      <c r="E904" s="36"/>
      <c r="F904" s="36"/>
      <c r="G904" s="36"/>
      <c r="H904" s="106"/>
      <c r="I904" s="36"/>
    </row>
    <row r="905" spans="1:9" s="30" customFormat="1" x14ac:dyDescent="0.2">
      <c r="A905" s="47"/>
      <c r="B905" s="47"/>
      <c r="D905" s="36"/>
      <c r="E905" s="36"/>
      <c r="F905" s="36"/>
      <c r="G905" s="36"/>
      <c r="H905" s="106"/>
      <c r="I905" s="36"/>
    </row>
    <row r="906" spans="1:9" s="30" customFormat="1" x14ac:dyDescent="0.2">
      <c r="A906" s="47"/>
      <c r="B906" s="47"/>
      <c r="D906" s="36"/>
      <c r="E906" s="36"/>
      <c r="F906" s="36"/>
      <c r="G906" s="36"/>
      <c r="H906" s="106"/>
      <c r="I906" s="36"/>
    </row>
    <row r="907" spans="1:9" s="30" customFormat="1" x14ac:dyDescent="0.2">
      <c r="A907" s="47"/>
      <c r="B907" s="47"/>
      <c r="D907" s="36"/>
      <c r="E907" s="36"/>
      <c r="F907" s="36"/>
      <c r="G907" s="36"/>
      <c r="H907" s="106"/>
      <c r="I907" s="36"/>
    </row>
    <row r="908" spans="1:9" s="30" customFormat="1" x14ac:dyDescent="0.2">
      <c r="A908" s="47"/>
      <c r="B908" s="47"/>
      <c r="D908" s="36"/>
      <c r="E908" s="36"/>
      <c r="F908" s="36"/>
      <c r="G908" s="36"/>
      <c r="H908" s="106"/>
      <c r="I908" s="36"/>
    </row>
    <row r="909" spans="1:9" s="30" customFormat="1" x14ac:dyDescent="0.2">
      <c r="A909" s="47"/>
      <c r="B909" s="47"/>
      <c r="D909" s="36"/>
      <c r="E909" s="36"/>
      <c r="F909" s="36"/>
      <c r="G909" s="36"/>
      <c r="H909" s="106"/>
      <c r="I909" s="36"/>
    </row>
    <row r="910" spans="1:9" s="30" customFormat="1" x14ac:dyDescent="0.2">
      <c r="A910" s="47"/>
      <c r="B910" s="47"/>
      <c r="D910" s="36"/>
      <c r="E910" s="36"/>
      <c r="F910" s="36"/>
      <c r="G910" s="36"/>
      <c r="H910" s="106"/>
      <c r="I910" s="36"/>
    </row>
    <row r="911" spans="1:9" s="30" customFormat="1" x14ac:dyDescent="0.2">
      <c r="A911" s="47"/>
      <c r="B911" s="47"/>
      <c r="D911" s="36"/>
      <c r="E911" s="36"/>
      <c r="F911" s="36"/>
      <c r="G911" s="36"/>
      <c r="H911" s="106"/>
      <c r="I911" s="36"/>
    </row>
    <row r="912" spans="1:9" s="30" customFormat="1" x14ac:dyDescent="0.2">
      <c r="A912" s="47"/>
      <c r="B912" s="47"/>
      <c r="D912" s="36"/>
      <c r="E912" s="36"/>
      <c r="F912" s="36"/>
      <c r="G912" s="36"/>
      <c r="H912" s="106"/>
      <c r="I912" s="36"/>
    </row>
    <row r="913" spans="1:9" s="30" customFormat="1" x14ac:dyDescent="0.2">
      <c r="A913" s="47"/>
      <c r="B913" s="47"/>
      <c r="D913" s="36"/>
      <c r="E913" s="36"/>
      <c r="F913" s="36"/>
      <c r="G913" s="36"/>
      <c r="H913" s="106"/>
      <c r="I913" s="36"/>
    </row>
    <row r="914" spans="1:9" s="30" customFormat="1" x14ac:dyDescent="0.2">
      <c r="A914" s="47"/>
      <c r="B914" s="47"/>
      <c r="D914" s="36"/>
      <c r="E914" s="36"/>
      <c r="F914" s="36"/>
      <c r="G914" s="36"/>
      <c r="H914" s="106"/>
      <c r="I914" s="36"/>
    </row>
    <row r="915" spans="1:9" s="30" customFormat="1" x14ac:dyDescent="0.2">
      <c r="A915" s="47"/>
      <c r="B915" s="47"/>
      <c r="D915" s="36"/>
      <c r="E915" s="36"/>
      <c r="F915" s="36"/>
      <c r="G915" s="36"/>
      <c r="H915" s="106"/>
      <c r="I915" s="36"/>
    </row>
    <row r="916" spans="1:9" s="30" customFormat="1" x14ac:dyDescent="0.2">
      <c r="A916" s="47"/>
      <c r="B916" s="47"/>
      <c r="D916" s="36"/>
      <c r="E916" s="36"/>
      <c r="F916" s="36"/>
      <c r="G916" s="36"/>
      <c r="H916" s="106"/>
      <c r="I916" s="36"/>
    </row>
    <row r="917" spans="1:9" s="30" customFormat="1" x14ac:dyDescent="0.2">
      <c r="A917" s="47"/>
      <c r="B917" s="47"/>
      <c r="D917" s="36"/>
      <c r="E917" s="36"/>
      <c r="F917" s="36"/>
      <c r="G917" s="36"/>
      <c r="H917" s="106"/>
      <c r="I917" s="36"/>
    </row>
    <row r="918" spans="1:9" s="30" customFormat="1" x14ac:dyDescent="0.2">
      <c r="A918" s="47"/>
      <c r="B918" s="47"/>
      <c r="D918" s="36"/>
      <c r="E918" s="36"/>
      <c r="F918" s="36"/>
      <c r="G918" s="36"/>
      <c r="H918" s="106"/>
      <c r="I918" s="36"/>
    </row>
    <row r="919" spans="1:9" s="30" customFormat="1" x14ac:dyDescent="0.2">
      <c r="A919" s="47"/>
      <c r="B919" s="47"/>
      <c r="D919" s="36"/>
      <c r="E919" s="36"/>
      <c r="F919" s="36"/>
      <c r="G919" s="36"/>
      <c r="H919" s="106"/>
      <c r="I919" s="36"/>
    </row>
    <row r="920" spans="1:9" s="30" customFormat="1" x14ac:dyDescent="0.2">
      <c r="A920" s="47"/>
      <c r="B920" s="47"/>
      <c r="D920" s="36"/>
      <c r="E920" s="36"/>
      <c r="F920" s="36"/>
      <c r="G920" s="36"/>
      <c r="H920" s="106"/>
      <c r="I920" s="36"/>
    </row>
    <row r="921" spans="1:9" s="30" customFormat="1" x14ac:dyDescent="0.2">
      <c r="A921" s="47"/>
      <c r="B921" s="47"/>
      <c r="D921" s="36"/>
      <c r="E921" s="36"/>
      <c r="F921" s="36"/>
      <c r="G921" s="36"/>
      <c r="H921" s="106"/>
      <c r="I921" s="36"/>
    </row>
    <row r="922" spans="1:9" s="30" customFormat="1" x14ac:dyDescent="0.2">
      <c r="A922" s="47"/>
      <c r="B922" s="47"/>
      <c r="D922" s="36"/>
      <c r="E922" s="36"/>
      <c r="F922" s="36"/>
      <c r="G922" s="36"/>
      <c r="H922" s="106"/>
      <c r="I922" s="36"/>
    </row>
    <row r="923" spans="1:9" s="30" customFormat="1" x14ac:dyDescent="0.2">
      <c r="A923" s="47"/>
      <c r="B923" s="47"/>
      <c r="D923" s="36"/>
      <c r="E923" s="36"/>
      <c r="F923" s="36"/>
      <c r="G923" s="36"/>
      <c r="H923" s="106"/>
      <c r="I923" s="36"/>
    </row>
    <row r="924" spans="1:9" s="30" customFormat="1" x14ac:dyDescent="0.2">
      <c r="A924" s="47"/>
      <c r="B924" s="47"/>
      <c r="D924" s="36"/>
      <c r="E924" s="36"/>
      <c r="F924" s="36"/>
      <c r="G924" s="36"/>
      <c r="H924" s="106"/>
      <c r="I924" s="36"/>
    </row>
    <row r="925" spans="1:9" s="30" customFormat="1" x14ac:dyDescent="0.2">
      <c r="A925" s="47"/>
      <c r="B925" s="47"/>
      <c r="D925" s="36"/>
      <c r="E925" s="36"/>
      <c r="F925" s="36"/>
      <c r="G925" s="36"/>
      <c r="H925" s="106"/>
      <c r="I925" s="36"/>
    </row>
    <row r="926" spans="1:9" s="30" customFormat="1" x14ac:dyDescent="0.2">
      <c r="A926" s="47"/>
      <c r="B926" s="47"/>
      <c r="D926" s="36"/>
      <c r="E926" s="36"/>
      <c r="F926" s="36"/>
      <c r="G926" s="36"/>
      <c r="H926" s="106"/>
      <c r="I926" s="36"/>
    </row>
    <row r="927" spans="1:9" s="30" customFormat="1" x14ac:dyDescent="0.2">
      <c r="A927" s="47"/>
      <c r="B927" s="47"/>
      <c r="D927" s="36"/>
      <c r="E927" s="36"/>
      <c r="F927" s="36"/>
      <c r="G927" s="36"/>
      <c r="H927" s="106"/>
      <c r="I927" s="36"/>
    </row>
    <row r="928" spans="1:9" s="30" customFormat="1" x14ac:dyDescent="0.2">
      <c r="A928" s="47"/>
      <c r="B928" s="47"/>
      <c r="D928" s="36"/>
      <c r="E928" s="36"/>
      <c r="F928" s="36"/>
      <c r="G928" s="36"/>
      <c r="H928" s="106"/>
      <c r="I928" s="36"/>
    </row>
    <row r="929" spans="1:9" s="18" customFormat="1" ht="12" customHeight="1" x14ac:dyDescent="0.2">
      <c r="A929" s="125" t="s">
        <v>173</v>
      </c>
      <c r="B929" s="125"/>
      <c r="C929" s="125"/>
      <c r="D929" s="98"/>
      <c r="E929" s="98"/>
      <c r="F929" s="98"/>
      <c r="G929" s="98"/>
      <c r="H929" s="114"/>
      <c r="I929" s="98"/>
    </row>
    <row r="930" spans="1:9" s="1" customFormat="1" ht="30.75" customHeight="1" x14ac:dyDescent="0.2">
      <c r="A930" s="39"/>
      <c r="B930" s="39"/>
      <c r="D930" s="28" t="s">
        <v>557</v>
      </c>
      <c r="E930" s="28" t="s">
        <v>558</v>
      </c>
      <c r="F930" s="28" t="s">
        <v>559</v>
      </c>
      <c r="G930" s="28" t="s">
        <v>560</v>
      </c>
      <c r="H930" s="28" t="s">
        <v>561</v>
      </c>
      <c r="I930" s="75"/>
    </row>
    <row r="931" spans="1:9" s="18" customFormat="1" ht="11.45" customHeight="1" x14ac:dyDescent="0.2">
      <c r="A931" s="41"/>
      <c r="B931" s="41"/>
      <c r="C931" s="15" t="s">
        <v>13</v>
      </c>
      <c r="D931" s="16">
        <f>SUM(D46:D56,D109:D111,D160,D202:D203,D236:D262,D366:D369,D382,D399,D568:D568,D625:D632,D737:D739,D761,D845:D852,)</f>
        <v>49027000</v>
      </c>
      <c r="E931" s="16">
        <f>SUM(E46:E56,E109:E111,E160,E202:E203,E236:E262,E366:E369,E382,E399,E568:E568,E625:E632,E737:E739,E761,E845:E852,)</f>
        <v>1477930</v>
      </c>
      <c r="F931" s="16">
        <f>SUM(F46:F56,F109:F111,F160,F202:F203,F236:F262,F366:F369,F382,F399,F568:F568,F625:F632,F737:F739,F761,F845:F852,)</f>
        <v>50504930</v>
      </c>
      <c r="G931" s="16">
        <v>44760779</v>
      </c>
      <c r="H931" s="108">
        <f>G931/F931</f>
        <v>0.88626553882957559</v>
      </c>
      <c r="I931" s="17"/>
    </row>
    <row r="932" spans="1:9" s="18" customFormat="1" ht="11.45" customHeight="1" x14ac:dyDescent="0.2">
      <c r="A932" s="41"/>
      <c r="B932" s="41"/>
      <c r="C932" s="15" t="s">
        <v>35</v>
      </c>
      <c r="D932" s="16">
        <f>SUM(D57:D58,D112:D113,D161,D204,D263:D264,D370:D372,D383,D401,D633:D634,D740,D762,D853:D855,)</f>
        <v>5369000</v>
      </c>
      <c r="E932" s="16">
        <f>SUM(E57:E58,E112:E113,E161,E204,E263:E264,E370:E372,E383,E401,E633:E634,E740,E762,E853:E855,)</f>
        <v>126085</v>
      </c>
      <c r="F932" s="16">
        <f>SUM(F57:F58,F112:F113,F161,F204,F263:F264,F370:F372,F383,F401,F633:F634,F740,F762,F853:F855,)</f>
        <v>5495085</v>
      </c>
      <c r="G932" s="16">
        <v>5141112</v>
      </c>
      <c r="H932" s="108">
        <f t="shared" ref="H932:H980" si="150">G932/F932</f>
        <v>0.93558370798631874</v>
      </c>
      <c r="I932" s="17"/>
    </row>
    <row r="933" spans="1:9" s="18" customFormat="1" ht="11.45" customHeight="1" x14ac:dyDescent="0.2">
      <c r="A933" s="41"/>
      <c r="B933" s="41"/>
      <c r="C933" s="15" t="s">
        <v>36</v>
      </c>
      <c r="D933" s="16">
        <f>SUM(D11:D13,D28:D28,D59:D75,D90:D91,D114:D116,D142:D146,D162:D164,D178,D188,D265:D314,D330:D331,D339:D341,D354:D357,D373,D384:D385,D403:D405,D433:D434,D450:D451,D458:D459,D466:D469,D539:D540,D556:D561,D569:D578,D609:D616,D635:D658,D702:D703,D769:D770,D771:D774,D775:D786,D787:D794,D801:D804,D831:D833,D856:D880,)</f>
        <v>80889000</v>
      </c>
      <c r="E933" s="16">
        <f>SUM(E11:E13,E28:E28,E59:E75,E90:E91,E114:E116,E142:E146,E162:E164,E178,E188,E265:E314,E330:E331,E339:E341,E354:E357,E373,E384:E385,E403:E405,E433:E434,E450:E451,E458:E459,E466:E469,E539:E540,E556:E561,E569:E578,E609:E616,E635:E658,E702:E703,E769:E770,E771:E774,E775:E786,E787:E794,E801:E804,E831:E833,E856:E880,)</f>
        <v>5862024</v>
      </c>
      <c r="F933" s="16">
        <f>SUM(F11:F13,F28:F28,F59:F75,F90:F91,F114:F116,F142:F146,F162:F164,F178,F188,F265:F314,F330:F331,F339:F341,F354:F357,F373,F384:F385,F403:F405,F433:F434,F450:F451,F458:F459,F466:F469,F539:F540,F556:F561,F569:F578,F609:F616,F635:F658,F702:F703,F769:F770,F771:F774,F775:F786,F787:F794,F801:F804,F831:F833,F856:F880,)</f>
        <v>86751024</v>
      </c>
      <c r="G933" s="16">
        <v>62614905</v>
      </c>
      <c r="H933" s="108">
        <f t="shared" si="150"/>
        <v>0.72177712853279985</v>
      </c>
      <c r="I933" s="17"/>
    </row>
    <row r="934" spans="1:9" s="18" customFormat="1" ht="11.45" customHeight="1" x14ac:dyDescent="0.2">
      <c r="A934" s="41"/>
      <c r="B934" s="41"/>
      <c r="C934" s="7" t="s">
        <v>469</v>
      </c>
      <c r="D934" s="16">
        <f>SUM(D130:D135,D587:D588,D671:D672)</f>
        <v>34688000</v>
      </c>
      <c r="E934" s="16">
        <f>SUM(E130:E135,E587:E588,E671:E672)</f>
        <v>1780940</v>
      </c>
      <c r="F934" s="16">
        <f>SUM(F130:F135,F587:F588,F671:F672)</f>
        <v>36468940</v>
      </c>
      <c r="G934" s="16">
        <v>36448842</v>
      </c>
      <c r="H934" s="108">
        <f t="shared" si="150"/>
        <v>0.99944890090032779</v>
      </c>
      <c r="I934" s="17"/>
    </row>
    <row r="935" spans="1:9" s="18" customFormat="1" ht="11.45" customHeight="1" x14ac:dyDescent="0.2">
      <c r="A935" s="41"/>
      <c r="B935" s="41"/>
      <c r="C935" s="7" t="s">
        <v>468</v>
      </c>
      <c r="D935" s="16">
        <f>SUM(D83,D712:D730,D805:D806,D232:D235,)</f>
        <v>83699000</v>
      </c>
      <c r="E935" s="16">
        <f>SUM(E83,E712:E730,E805:E806,E232:E235,)</f>
        <v>13323700</v>
      </c>
      <c r="F935" s="16">
        <f>SUM(F83,F712:F730,F805:F806,F232:F235,)</f>
        <v>97022700</v>
      </c>
      <c r="G935" s="16">
        <v>97008445</v>
      </c>
      <c r="H935" s="108">
        <f t="shared" si="150"/>
        <v>0.99985307562044756</v>
      </c>
      <c r="I935" s="17"/>
    </row>
    <row r="936" spans="1:9" s="18" customFormat="1" ht="11.45" customHeight="1" x14ac:dyDescent="0.2">
      <c r="A936" s="41"/>
      <c r="B936" s="41"/>
      <c r="C936" s="15" t="s">
        <v>93</v>
      </c>
      <c r="D936" s="16"/>
      <c r="E936" s="16"/>
      <c r="F936" s="16"/>
      <c r="G936" s="16"/>
      <c r="H936" s="108"/>
      <c r="I936" s="17"/>
    </row>
    <row r="937" spans="1:9" s="18" customFormat="1" ht="11.45" customHeight="1" x14ac:dyDescent="0.2">
      <c r="A937" s="41"/>
      <c r="B937" s="41"/>
      <c r="C937" s="15" t="s">
        <v>37</v>
      </c>
      <c r="D937" s="16">
        <f t="shared" ref="D937:F937" si="151">SUM(D691:D701,)</f>
        <v>6560000</v>
      </c>
      <c r="E937" s="16">
        <f t="shared" si="151"/>
        <v>0</v>
      </c>
      <c r="F937" s="16">
        <f t="shared" si="151"/>
        <v>6560000</v>
      </c>
      <c r="G937" s="16">
        <v>6017090</v>
      </c>
      <c r="H937" s="108">
        <f t="shared" si="150"/>
        <v>0.91723932926829266</v>
      </c>
      <c r="I937" s="17"/>
    </row>
    <row r="938" spans="1:9" s="18" customFormat="1" ht="11.45" customHeight="1" x14ac:dyDescent="0.2">
      <c r="A938" s="41"/>
      <c r="B938" s="41"/>
      <c r="C938" s="15" t="s">
        <v>38</v>
      </c>
      <c r="D938" s="16">
        <f t="shared" ref="D938:F938" si="152">SUM(D548:D549)</f>
        <v>3300000</v>
      </c>
      <c r="E938" s="16">
        <f t="shared" si="152"/>
        <v>0</v>
      </c>
      <c r="F938" s="16">
        <f t="shared" si="152"/>
        <v>3300000</v>
      </c>
      <c r="G938" s="16">
        <v>0</v>
      </c>
      <c r="H938" s="108">
        <f t="shared" si="150"/>
        <v>0</v>
      </c>
      <c r="I938" s="17"/>
    </row>
    <row r="939" spans="1:9" s="18" customFormat="1" ht="11.45" customHeight="1" x14ac:dyDescent="0.2">
      <c r="A939" s="41"/>
      <c r="B939" s="41"/>
      <c r="C939" s="15" t="s">
        <v>278</v>
      </c>
      <c r="D939" s="16">
        <f>SUM(D490:D492)</f>
        <v>6727000</v>
      </c>
      <c r="E939" s="16">
        <f>SUM(E490:E492)</f>
        <v>35000</v>
      </c>
      <c r="F939" s="16">
        <f>SUM(F490:F492)</f>
        <v>6762000</v>
      </c>
      <c r="G939" s="16">
        <v>6352443</v>
      </c>
      <c r="H939" s="108">
        <f t="shared" si="150"/>
        <v>0.93943256433007982</v>
      </c>
      <c r="I939" s="17"/>
    </row>
    <row r="940" spans="1:9" s="3" customFormat="1" ht="11.45" customHeight="1" x14ac:dyDescent="0.2">
      <c r="A940" s="43"/>
      <c r="B940" s="43"/>
      <c r="C940" s="13" t="s">
        <v>44</v>
      </c>
      <c r="D940" s="14">
        <f t="shared" ref="D940" si="153">SUM(D931:D939)</f>
        <v>270259000</v>
      </c>
      <c r="E940" s="14">
        <f t="shared" ref="E940:F940" si="154">SUM(E931:E939)</f>
        <v>22605679</v>
      </c>
      <c r="F940" s="14">
        <f t="shared" si="154"/>
        <v>292864679</v>
      </c>
      <c r="G940" s="14">
        <v>258343616</v>
      </c>
      <c r="H940" s="100">
        <f t="shared" si="150"/>
        <v>0.88212623277797186</v>
      </c>
      <c r="I940" s="6"/>
    </row>
    <row r="941" spans="1:9" s="3" customFormat="1" ht="11.45" customHeight="1" x14ac:dyDescent="0.2">
      <c r="A941" s="43"/>
      <c r="B941" s="43"/>
      <c r="C941" s="13"/>
      <c r="D941" s="14"/>
      <c r="E941" s="14"/>
      <c r="F941" s="14"/>
      <c r="G941" s="14"/>
      <c r="H941" s="108"/>
      <c r="I941" s="6"/>
    </row>
    <row r="942" spans="1:9" s="3" customFormat="1" ht="11.45" customHeight="1" x14ac:dyDescent="0.2">
      <c r="A942" s="41"/>
      <c r="B942" s="41"/>
      <c r="C942" s="15" t="s">
        <v>20</v>
      </c>
      <c r="D942" s="16">
        <f>SUM(D19:D21,D318:D319,D326:D329,D342:D346,D410:D413,D428:D429,D522:D524)</f>
        <v>151064000</v>
      </c>
      <c r="E942" s="16">
        <f>SUM(E19:E21,E318:E319,E326:E329,E342:E346,E410:E413,E428:E429,E522:E524)</f>
        <v>16453520</v>
      </c>
      <c r="F942" s="16">
        <f>SUM(F19:F21,F318:F319,F326:F329,F342:F346,F410:F413,F428:F429,F522:F524)</f>
        <v>167517520</v>
      </c>
      <c r="G942" s="16">
        <v>98762485</v>
      </c>
      <c r="H942" s="108">
        <f t="shared" si="150"/>
        <v>0.58956510936885886</v>
      </c>
      <c r="I942" s="17"/>
    </row>
    <row r="943" spans="1:9" s="3" customFormat="1" ht="11.45" customHeight="1" x14ac:dyDescent="0.2">
      <c r="A943" s="41"/>
      <c r="B943" s="41"/>
      <c r="C943" s="15" t="s">
        <v>21</v>
      </c>
      <c r="D943" s="16">
        <f>SUM(D14:D18,D29:D29,D43:D45,D179:D181,D315:D317,D358:D359,D380:D381,D407:D408,D430:D432,D448:D449,D579:D580,D623:D624,)</f>
        <v>29955000</v>
      </c>
      <c r="E943" s="16">
        <f>SUM(E14:E18,E29:E29,E43:E45,E179:E181,E315:E317,E358:E359,E380:E381,E407:E408,E430:E432,E448:E449,E579:E580,E623:E624,)</f>
        <v>53268144</v>
      </c>
      <c r="F943" s="16">
        <f>SUM(F14:F18,F29:F29,F43:F45,F179:F181,F315:F317,F358:F359,F380:F381,F407:F408,F430:F432,F448:F449,F579:F580,F623:F624,)</f>
        <v>83223144</v>
      </c>
      <c r="G943" s="16">
        <v>71428608</v>
      </c>
      <c r="H943" s="108">
        <f t="shared" si="150"/>
        <v>0.85827817319662902</v>
      </c>
      <c r="I943" s="17"/>
    </row>
    <row r="944" spans="1:9" s="3" customFormat="1" ht="11.45" customHeight="1" x14ac:dyDescent="0.2">
      <c r="A944" s="41"/>
      <c r="B944" s="41"/>
      <c r="C944" s="7" t="s">
        <v>100</v>
      </c>
      <c r="D944" s="16"/>
      <c r="E944" s="16"/>
      <c r="F944" s="16"/>
      <c r="G944" s="16"/>
      <c r="H944" s="108"/>
      <c r="I944" s="17"/>
    </row>
    <row r="945" spans="1:9" s="3" customFormat="1" ht="11.45" customHeight="1" x14ac:dyDescent="0.2">
      <c r="A945" s="41"/>
      <c r="B945" s="41"/>
      <c r="C945" s="7" t="s">
        <v>627</v>
      </c>
      <c r="D945" s="16">
        <f>D332</f>
        <v>0</v>
      </c>
      <c r="E945" s="16">
        <f>E332</f>
        <v>5554</v>
      </c>
      <c r="F945" s="16">
        <f>F332</f>
        <v>5554</v>
      </c>
      <c r="G945" s="16">
        <v>5554</v>
      </c>
      <c r="H945" s="108">
        <f t="shared" si="150"/>
        <v>1</v>
      </c>
      <c r="I945" s="17"/>
    </row>
    <row r="946" spans="1:9" s="3" customFormat="1" ht="11.45" customHeight="1" x14ac:dyDescent="0.2">
      <c r="A946" s="41"/>
      <c r="B946" s="41"/>
      <c r="C946" s="15" t="s">
        <v>39</v>
      </c>
      <c r="D946" s="16">
        <f t="shared" ref="D946:F946" si="155">SUM(D547)</f>
        <v>20381000</v>
      </c>
      <c r="E946" s="16">
        <f t="shared" si="155"/>
        <v>30865240</v>
      </c>
      <c r="F946" s="16">
        <f t="shared" si="155"/>
        <v>51246240</v>
      </c>
      <c r="G946" s="16">
        <v>0</v>
      </c>
      <c r="H946" s="108">
        <f t="shared" si="150"/>
        <v>0</v>
      </c>
      <c r="I946" s="17"/>
    </row>
    <row r="947" spans="1:9" s="3" customFormat="1" ht="11.45" customHeight="1" x14ac:dyDescent="0.2">
      <c r="A947" s="41"/>
      <c r="B947" s="41"/>
      <c r="C947" s="15" t="s">
        <v>23</v>
      </c>
      <c r="D947" s="16"/>
      <c r="E947" s="16"/>
      <c r="F947" s="16"/>
      <c r="G947" s="16"/>
      <c r="H947" s="108"/>
      <c r="I947" s="17"/>
    </row>
    <row r="948" spans="1:9" s="3" customFormat="1" ht="11.45" customHeight="1" x14ac:dyDescent="0.2">
      <c r="A948" s="41"/>
      <c r="B948" s="41"/>
      <c r="C948" s="15" t="s">
        <v>40</v>
      </c>
      <c r="D948" s="16"/>
      <c r="E948" s="16"/>
      <c r="F948" s="16"/>
      <c r="G948" s="16"/>
      <c r="H948" s="108"/>
      <c r="I948" s="17"/>
    </row>
    <row r="949" spans="1:9" s="3" customFormat="1" ht="11.45" customHeight="1" x14ac:dyDescent="0.2">
      <c r="A949" s="43"/>
      <c r="B949" s="43"/>
      <c r="C949" s="13" t="s">
        <v>45</v>
      </c>
      <c r="D949" s="14">
        <f t="shared" ref="D949" si="156">SUM(D942:D948)</f>
        <v>201400000</v>
      </c>
      <c r="E949" s="14">
        <f t="shared" ref="E949:F949" si="157">SUM(E942:E948)</f>
        <v>100592458</v>
      </c>
      <c r="F949" s="14">
        <f t="shared" si="157"/>
        <v>301992458</v>
      </c>
      <c r="G949" s="14">
        <v>170196647</v>
      </c>
      <c r="H949" s="100">
        <f t="shared" si="150"/>
        <v>0.56357913084041322</v>
      </c>
      <c r="I949" s="6"/>
    </row>
    <row r="950" spans="1:9" s="3" customFormat="1" ht="11.45" customHeight="1" x14ac:dyDescent="0.2">
      <c r="A950" s="43"/>
      <c r="B950" s="43"/>
      <c r="C950" s="15" t="s">
        <v>19</v>
      </c>
      <c r="D950" s="16"/>
      <c r="E950" s="16"/>
      <c r="F950" s="16"/>
      <c r="G950" s="16"/>
      <c r="H950" s="108"/>
      <c r="I950" s="17"/>
    </row>
    <row r="951" spans="1:9" s="3" customFormat="1" ht="11.45" customHeight="1" x14ac:dyDescent="0.2">
      <c r="A951" s="43"/>
      <c r="B951" s="43"/>
      <c r="C951" s="13" t="s">
        <v>46</v>
      </c>
      <c r="D951" s="14">
        <f t="shared" ref="D951" si="158">SUM(D940,D949,D950)</f>
        <v>471659000</v>
      </c>
      <c r="E951" s="14">
        <f t="shared" ref="E951:F951" si="159">SUM(E940,E949,E950)</f>
        <v>123198137</v>
      </c>
      <c r="F951" s="14">
        <f t="shared" si="159"/>
        <v>594857137</v>
      </c>
      <c r="G951" s="14">
        <v>428540263</v>
      </c>
      <c r="H951" s="100">
        <f t="shared" si="150"/>
        <v>0.72040871050354394</v>
      </c>
      <c r="I951" s="6"/>
    </row>
    <row r="952" spans="1:9" s="21" customFormat="1" ht="11.45" customHeight="1" x14ac:dyDescent="0.2">
      <c r="A952" s="51"/>
      <c r="B952" s="51"/>
      <c r="C952" s="22"/>
      <c r="D952" s="23"/>
      <c r="E952" s="23"/>
      <c r="F952" s="23"/>
      <c r="G952" s="23"/>
      <c r="H952" s="108"/>
      <c r="I952" s="74"/>
    </row>
    <row r="953" spans="1:9" s="3" customFormat="1" ht="11.45" customHeight="1" x14ac:dyDescent="0.2">
      <c r="A953" s="41"/>
      <c r="B953" s="41"/>
      <c r="C953" s="15" t="s">
        <v>26</v>
      </c>
      <c r="D953" s="16">
        <f>SUM(D98:D99,D212:D222,D813:D814,D822:D824)</f>
        <v>19582031</v>
      </c>
      <c r="E953" s="16">
        <f>SUM(E98:E99,E212:E222,E813:E814,E822:E824)</f>
        <v>1168400</v>
      </c>
      <c r="F953" s="16">
        <f>SUM(F98:F99,F212:F222,F813:F814,F822:F824)</f>
        <v>20750431</v>
      </c>
      <c r="G953" s="16">
        <v>23493862</v>
      </c>
      <c r="H953" s="108">
        <f t="shared" si="150"/>
        <v>1.1322107960070806</v>
      </c>
      <c r="I953" s="17"/>
    </row>
    <row r="954" spans="1:9" s="3" customFormat="1" ht="11.45" customHeight="1" x14ac:dyDescent="0.2">
      <c r="A954" s="41"/>
      <c r="B954" s="41"/>
      <c r="C954" s="15" t="s">
        <v>27</v>
      </c>
      <c r="D954" s="16">
        <f>SUM(D476)</f>
        <v>31000000</v>
      </c>
      <c r="E954" s="16">
        <f>SUM(E476)</f>
        <v>4617000</v>
      </c>
      <c r="F954" s="16">
        <f>SUM(F476)</f>
        <v>35617000</v>
      </c>
      <c r="G954" s="16">
        <v>32373628</v>
      </c>
      <c r="H954" s="108">
        <f t="shared" si="150"/>
        <v>0.9089375298312603</v>
      </c>
      <c r="I954" s="17"/>
    </row>
    <row r="955" spans="1:9" s="3" customFormat="1" ht="11.45" customHeight="1" x14ac:dyDescent="0.2">
      <c r="A955" s="41"/>
      <c r="B955" s="41"/>
      <c r="C955" s="15" t="s">
        <v>70</v>
      </c>
      <c r="D955" s="16">
        <f>SUM(D478)</f>
        <v>27000000</v>
      </c>
      <c r="E955" s="16">
        <f>SUM(E478)</f>
        <v>5826000</v>
      </c>
      <c r="F955" s="16">
        <f>SUM(F478)</f>
        <v>32826000</v>
      </c>
      <c r="G955" s="16">
        <v>31545410</v>
      </c>
      <c r="H955" s="108">
        <f t="shared" si="150"/>
        <v>0.96098854566502168</v>
      </c>
      <c r="I955" s="17"/>
    </row>
    <row r="956" spans="1:9" s="3" customFormat="1" ht="11.45" customHeight="1" x14ac:dyDescent="0.2">
      <c r="A956" s="41"/>
      <c r="B956" s="41"/>
      <c r="C956" s="15" t="s">
        <v>174</v>
      </c>
      <c r="D956" s="16">
        <f>SUM(D477)</f>
        <v>6400000</v>
      </c>
      <c r="E956" s="16">
        <f>SUM(E477)</f>
        <v>758000</v>
      </c>
      <c r="F956" s="16">
        <f>SUM(F477)</f>
        <v>7158000</v>
      </c>
      <c r="G956" s="16">
        <v>6500396</v>
      </c>
      <c r="H956" s="108">
        <f t="shared" si="150"/>
        <v>0.9081302039675887</v>
      </c>
      <c r="I956" s="17"/>
    </row>
    <row r="957" spans="1:9" s="3" customFormat="1" ht="11.45" customHeight="1" x14ac:dyDescent="0.2">
      <c r="A957" s="41"/>
      <c r="B957" s="41"/>
      <c r="C957" s="15" t="s">
        <v>71</v>
      </c>
      <c r="D957" s="16">
        <f>SUM(D480)</f>
        <v>14000000</v>
      </c>
      <c r="E957" s="16">
        <f>SUM(E480)</f>
        <v>6168000</v>
      </c>
      <c r="F957" s="16">
        <f>SUM(F480)</f>
        <v>20168000</v>
      </c>
      <c r="G957" s="16">
        <v>19523004</v>
      </c>
      <c r="H957" s="108">
        <f t="shared" si="150"/>
        <v>0.96801884172947239</v>
      </c>
      <c r="I957" s="17"/>
    </row>
    <row r="958" spans="1:9" s="3" customFormat="1" ht="11.45" customHeight="1" x14ac:dyDescent="0.2">
      <c r="A958" s="41"/>
      <c r="B958" s="41"/>
      <c r="C958" s="15" t="s">
        <v>72</v>
      </c>
      <c r="D958" s="16">
        <f>SUM(D479)</f>
        <v>32000000</v>
      </c>
      <c r="E958" s="16">
        <f>SUM(E479)</f>
        <v>17426000</v>
      </c>
      <c r="F958" s="16">
        <f>SUM(F479)</f>
        <v>49426000</v>
      </c>
      <c r="G958" s="16">
        <v>46791124</v>
      </c>
      <c r="H958" s="108">
        <f t="shared" si="150"/>
        <v>0.94669048678833001</v>
      </c>
      <c r="I958" s="17"/>
    </row>
    <row r="959" spans="1:9" s="3" customFormat="1" ht="11.45" customHeight="1" x14ac:dyDescent="0.2">
      <c r="A959" s="41"/>
      <c r="B959" s="41"/>
      <c r="C959" s="15" t="s">
        <v>28</v>
      </c>
      <c r="D959" s="16">
        <f>SUM(D481,D483,)</f>
        <v>1000000</v>
      </c>
      <c r="E959" s="16">
        <f>SUM(E481,E483,)</f>
        <v>6422000</v>
      </c>
      <c r="F959" s="16">
        <f>SUM(F481,F483,)</f>
        <v>7422000</v>
      </c>
      <c r="G959" s="16">
        <v>2332025</v>
      </c>
      <c r="H959" s="108">
        <f t="shared" si="150"/>
        <v>0.31420439234707626</v>
      </c>
      <c r="I959" s="17"/>
    </row>
    <row r="960" spans="1:9" s="3" customFormat="1" ht="11.45" customHeight="1" x14ac:dyDescent="0.2">
      <c r="A960" s="41"/>
      <c r="B960" s="41"/>
      <c r="C960" s="15" t="s">
        <v>74</v>
      </c>
      <c r="D960" s="16">
        <f>D482</f>
        <v>0</v>
      </c>
      <c r="E960" s="16">
        <f>E482</f>
        <v>34000</v>
      </c>
      <c r="F960" s="16">
        <f>F482</f>
        <v>34000</v>
      </c>
      <c r="G960" s="16">
        <v>33426</v>
      </c>
      <c r="H960" s="108">
        <f t="shared" si="150"/>
        <v>0.98311764705882354</v>
      </c>
      <c r="I960" s="17"/>
    </row>
    <row r="961" spans="1:9" s="3" customFormat="1" ht="11.45" customHeight="1" x14ac:dyDescent="0.2">
      <c r="A961" s="41"/>
      <c r="B961" s="41"/>
      <c r="C961" s="15" t="s">
        <v>41</v>
      </c>
      <c r="D961" s="16"/>
      <c r="E961" s="16"/>
      <c r="F961" s="16"/>
      <c r="G961" s="16"/>
      <c r="H961" s="108"/>
      <c r="I961" s="17"/>
    </row>
    <row r="962" spans="1:9" s="3" customFormat="1" ht="11.45" customHeight="1" x14ac:dyDescent="0.2">
      <c r="A962" s="41"/>
      <c r="B962" s="41"/>
      <c r="C962" s="15" t="s">
        <v>473</v>
      </c>
      <c r="D962" s="16"/>
      <c r="E962" s="16"/>
      <c r="F962" s="16"/>
      <c r="G962" s="16"/>
      <c r="H962" s="108"/>
      <c r="I962" s="17"/>
    </row>
    <row r="963" spans="1:9" s="3" customFormat="1" ht="11.45" customHeight="1" x14ac:dyDescent="0.2">
      <c r="A963" s="41"/>
      <c r="B963" s="41"/>
      <c r="C963" s="15" t="s">
        <v>307</v>
      </c>
      <c r="D963" s="16">
        <f>SUM(D500:D514)</f>
        <v>41919798</v>
      </c>
      <c r="E963" s="16">
        <f>SUM(E500:E514)</f>
        <v>24761401</v>
      </c>
      <c r="F963" s="16">
        <f>SUM(F500:F514)</f>
        <v>66681199</v>
      </c>
      <c r="G963" s="16">
        <v>66681199</v>
      </c>
      <c r="H963" s="108">
        <f t="shared" si="150"/>
        <v>1</v>
      </c>
      <c r="I963" s="17"/>
    </row>
    <row r="964" spans="1:9" s="3" customFormat="1" ht="11.45" customHeight="1" x14ac:dyDescent="0.2">
      <c r="A964" s="41"/>
      <c r="B964" s="41"/>
      <c r="C964" s="7" t="s">
        <v>435</v>
      </c>
      <c r="D964" s="16">
        <f>SUM(D123,D153,D195,D531:D532,D596,D664,D747,D754)</f>
        <v>25074103</v>
      </c>
      <c r="E964" s="16">
        <f>SUM(E123,E153,E195,E531:E532,E596,E664,E747,E754)</f>
        <v>-4230145</v>
      </c>
      <c r="F964" s="16">
        <f>SUM(F123,F153,F195,F531:F532,F596,F664,F747,F754)</f>
        <v>20843958</v>
      </c>
      <c r="G964" s="16">
        <v>13740608</v>
      </c>
      <c r="H964" s="108">
        <f t="shared" si="150"/>
        <v>0.65921299591948901</v>
      </c>
      <c r="I964" s="17"/>
    </row>
    <row r="965" spans="1:9" s="3" customFormat="1" ht="11.45" customHeight="1" x14ac:dyDescent="0.2">
      <c r="A965" s="41"/>
      <c r="B965" s="41"/>
      <c r="C965" s="7" t="s">
        <v>436</v>
      </c>
      <c r="D965" s="16">
        <f>D224</f>
        <v>50000</v>
      </c>
      <c r="E965" s="16">
        <f>E224</f>
        <v>0</v>
      </c>
      <c r="F965" s="16">
        <f>F224</f>
        <v>50000</v>
      </c>
      <c r="G965" s="16">
        <v>0</v>
      </c>
      <c r="H965" s="108">
        <f t="shared" si="150"/>
        <v>0</v>
      </c>
      <c r="I965" s="17"/>
    </row>
    <row r="966" spans="1:9" s="3" customFormat="1" ht="11.45" customHeight="1" x14ac:dyDescent="0.2">
      <c r="A966" s="41"/>
      <c r="B966" s="41"/>
      <c r="C966" s="15" t="s">
        <v>42</v>
      </c>
      <c r="D966" s="16"/>
      <c r="E966" s="16"/>
      <c r="F966" s="16"/>
      <c r="G966" s="16"/>
      <c r="H966" s="108"/>
      <c r="I966" s="17"/>
    </row>
    <row r="967" spans="1:9" s="3" customFormat="1" ht="11.45" customHeight="1" x14ac:dyDescent="0.2">
      <c r="A967" s="41"/>
      <c r="B967" s="41"/>
      <c r="C967" s="15" t="s">
        <v>96</v>
      </c>
      <c r="D967" s="16"/>
      <c r="E967" s="16"/>
      <c r="F967" s="16"/>
      <c r="G967" s="16"/>
      <c r="H967" s="108"/>
      <c r="I967" s="17"/>
    </row>
    <row r="968" spans="1:9" s="3" customFormat="1" ht="11.45" customHeight="1" x14ac:dyDescent="0.2">
      <c r="A968" s="41"/>
      <c r="B968" s="41"/>
      <c r="C968" s="15" t="s">
        <v>514</v>
      </c>
      <c r="D968" s="16">
        <f t="shared" ref="D968:F968" si="160">SUM(D515)</f>
        <v>0</v>
      </c>
      <c r="E968" s="16">
        <f t="shared" si="160"/>
        <v>1817115</v>
      </c>
      <c r="F968" s="16">
        <f t="shared" si="160"/>
        <v>1817115</v>
      </c>
      <c r="G968" s="16">
        <v>1817115</v>
      </c>
      <c r="H968" s="108">
        <f t="shared" si="150"/>
        <v>1</v>
      </c>
      <c r="I968" s="17"/>
    </row>
    <row r="969" spans="1:9" s="3" customFormat="1" ht="11.45" customHeight="1" x14ac:dyDescent="0.2">
      <c r="A969" s="43"/>
      <c r="B969" s="43"/>
      <c r="C969" s="13" t="s">
        <v>47</v>
      </c>
      <c r="D969" s="14">
        <f t="shared" ref="D969" si="161">SUM(D953:D968)</f>
        <v>198025932</v>
      </c>
      <c r="E969" s="14">
        <f t="shared" ref="E969:F969" si="162">SUM(E953:E968)</f>
        <v>64767771</v>
      </c>
      <c r="F969" s="14">
        <f t="shared" si="162"/>
        <v>262793703</v>
      </c>
      <c r="G969" s="14">
        <v>244831797</v>
      </c>
      <c r="H969" s="100">
        <f t="shared" si="150"/>
        <v>0.93165016590979732</v>
      </c>
      <c r="I969" s="6"/>
    </row>
    <row r="970" spans="1:9" s="3" customFormat="1" ht="11.45" customHeight="1" x14ac:dyDescent="0.2">
      <c r="A970" s="41"/>
      <c r="B970" s="41"/>
      <c r="C970" s="15"/>
      <c r="D970" s="16"/>
      <c r="E970" s="16"/>
      <c r="F970" s="16"/>
      <c r="G970" s="16"/>
      <c r="H970" s="108"/>
      <c r="I970" s="17"/>
    </row>
    <row r="971" spans="1:9" s="3" customFormat="1" ht="11.45" customHeight="1" x14ac:dyDescent="0.2">
      <c r="A971" s="41"/>
      <c r="B971" s="41"/>
      <c r="C971" s="15" t="s">
        <v>33</v>
      </c>
      <c r="D971" s="16">
        <f>D223</f>
        <v>0</v>
      </c>
      <c r="E971" s="16">
        <f>E223</f>
        <v>0</v>
      </c>
      <c r="F971" s="16">
        <f>F223</f>
        <v>0</v>
      </c>
      <c r="G971" s="16">
        <v>160000</v>
      </c>
      <c r="H971" s="108">
        <v>0</v>
      </c>
      <c r="I971" s="17"/>
    </row>
    <row r="972" spans="1:9" s="3" customFormat="1" ht="11.45" customHeight="1" x14ac:dyDescent="0.2">
      <c r="A972" s="41"/>
      <c r="B972" s="41"/>
      <c r="C972" s="15" t="s">
        <v>10</v>
      </c>
      <c r="D972" s="16"/>
      <c r="E972" s="16"/>
      <c r="F972" s="16">
        <f>SUM(F34,F169)</f>
        <v>0</v>
      </c>
      <c r="G972" s="16">
        <v>0</v>
      </c>
      <c r="H972" s="108"/>
      <c r="I972" s="17"/>
    </row>
    <row r="973" spans="1:9" s="3" customFormat="1" ht="11.45" customHeight="1" x14ac:dyDescent="0.2">
      <c r="A973" s="41"/>
      <c r="B973" s="41"/>
      <c r="C973" s="15" t="s">
        <v>308</v>
      </c>
      <c r="D973" s="16"/>
      <c r="E973" s="16"/>
      <c r="F973" s="16">
        <f>SUM(F35,F170)</f>
        <v>0</v>
      </c>
      <c r="G973" s="16">
        <v>0</v>
      </c>
      <c r="H973" s="108"/>
      <c r="I973" s="17"/>
    </row>
    <row r="974" spans="1:9" s="3" customFormat="1" ht="11.45" customHeight="1" x14ac:dyDescent="0.2">
      <c r="A974" s="41"/>
      <c r="B974" s="41"/>
      <c r="C974" s="7" t="s">
        <v>437</v>
      </c>
      <c r="D974" s="16">
        <f>SUM(D36,D171,D421,D441)</f>
        <v>8043000</v>
      </c>
      <c r="E974" s="16">
        <f>SUM(E36,E171,E421,E441)</f>
        <v>58430366</v>
      </c>
      <c r="F974" s="16">
        <f>SUM(F36,F171,F421,F441)</f>
        <v>66473366</v>
      </c>
      <c r="G974" s="16">
        <v>62311315</v>
      </c>
      <c r="H974" s="108">
        <f t="shared" si="150"/>
        <v>0.93738768998097677</v>
      </c>
      <c r="I974" s="17"/>
    </row>
    <row r="975" spans="1:9" s="3" customFormat="1" ht="11.45" customHeight="1" x14ac:dyDescent="0.2">
      <c r="A975" s="41"/>
      <c r="B975" s="41"/>
      <c r="C975" s="7" t="s">
        <v>107</v>
      </c>
      <c r="D975" s="16">
        <f>D392</f>
        <v>66770000</v>
      </c>
      <c r="E975" s="16">
        <f>E392</f>
        <v>0</v>
      </c>
      <c r="F975" s="16">
        <f>F392</f>
        <v>66770000</v>
      </c>
      <c r="G975" s="16">
        <v>0</v>
      </c>
      <c r="H975" s="108">
        <f t="shared" si="150"/>
        <v>0</v>
      </c>
      <c r="I975" s="17"/>
    </row>
    <row r="976" spans="1:9" s="3" customFormat="1" ht="11.45" customHeight="1" x14ac:dyDescent="0.2">
      <c r="A976" s="41"/>
      <c r="B976" s="41"/>
      <c r="C976" s="15" t="s">
        <v>97</v>
      </c>
      <c r="D976" s="16"/>
      <c r="E976" s="16"/>
      <c r="F976" s="16"/>
      <c r="G976" s="16"/>
      <c r="H976" s="108"/>
      <c r="I976" s="17"/>
    </row>
    <row r="977" spans="1:9" s="3" customFormat="1" ht="11.45" customHeight="1" x14ac:dyDescent="0.2">
      <c r="A977" s="41"/>
      <c r="B977" s="41"/>
      <c r="C977" s="15" t="s">
        <v>43</v>
      </c>
      <c r="D977" s="16">
        <f>SUM(D225)</f>
        <v>198820068</v>
      </c>
      <c r="E977" s="16">
        <f>SUM(E225)</f>
        <v>0</v>
      </c>
      <c r="F977" s="16">
        <f>SUM(F225)</f>
        <v>198820068</v>
      </c>
      <c r="G977" s="16">
        <v>198820068</v>
      </c>
      <c r="H977" s="108">
        <f t="shared" si="150"/>
        <v>1</v>
      </c>
      <c r="I977" s="17"/>
    </row>
    <row r="978" spans="1:9" s="3" customFormat="1" ht="11.45" customHeight="1" x14ac:dyDescent="0.2">
      <c r="A978" s="43"/>
      <c r="B978" s="43"/>
      <c r="C978" s="13" t="s">
        <v>48</v>
      </c>
      <c r="D978" s="14">
        <f t="shared" ref="D978" si="163">SUM(D971:D977)</f>
        <v>273633068</v>
      </c>
      <c r="E978" s="14">
        <f t="shared" ref="E978:F978" si="164">SUM(E971:E977)</f>
        <v>58430366</v>
      </c>
      <c r="F978" s="14">
        <f t="shared" si="164"/>
        <v>332063434</v>
      </c>
      <c r="G978" s="14">
        <v>261291383</v>
      </c>
      <c r="H978" s="100">
        <f t="shared" si="150"/>
        <v>0.78687189327807772</v>
      </c>
      <c r="I978" s="6"/>
    </row>
    <row r="979" spans="1:9" s="2" customFormat="1" ht="11.45" customHeight="1" x14ac:dyDescent="0.2">
      <c r="A979" s="41"/>
      <c r="B979" s="41"/>
      <c r="C979" s="15" t="s">
        <v>32</v>
      </c>
      <c r="D979" s="16"/>
      <c r="E979" s="16"/>
      <c r="F979" s="16"/>
      <c r="G979" s="16"/>
      <c r="H979" s="108"/>
      <c r="I979" s="17"/>
    </row>
    <row r="980" spans="1:9" s="3" customFormat="1" ht="11.45" customHeight="1" x14ac:dyDescent="0.2">
      <c r="A980" s="43"/>
      <c r="B980" s="43"/>
      <c r="C980" s="13" t="s">
        <v>49</v>
      </c>
      <c r="D980" s="14">
        <f t="shared" ref="D980" si="165">SUM(D969,D978,D979)</f>
        <v>471659000</v>
      </c>
      <c r="E980" s="14">
        <f t="shared" ref="E980:F980" si="166">SUM(E969,E978,E979)</f>
        <v>123198137</v>
      </c>
      <c r="F980" s="14">
        <f t="shared" si="166"/>
        <v>594857137</v>
      </c>
      <c r="G980" s="14">
        <v>506123180</v>
      </c>
      <c r="H980" s="100">
        <f t="shared" si="150"/>
        <v>0.85083148292125144</v>
      </c>
      <c r="I980" s="6"/>
    </row>
    <row r="981" spans="1:9" ht="11.45" customHeight="1" x14ac:dyDescent="0.2"/>
  </sheetData>
  <dataConsolidate/>
  <mergeCells count="3">
    <mergeCell ref="A929:C929"/>
    <mergeCell ref="A4:H4"/>
    <mergeCell ref="A5:H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>
    <oddHeader>&amp;C&amp;F&amp;R&amp;P.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User</cp:lastModifiedBy>
  <cp:lastPrinted>2023-05-16T09:30:55Z</cp:lastPrinted>
  <dcterms:created xsi:type="dcterms:W3CDTF">2005-12-20T14:18:14Z</dcterms:created>
  <dcterms:modified xsi:type="dcterms:W3CDTF">2023-05-18T05:53:52Z</dcterms:modified>
</cp:coreProperties>
</file>