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0.xml" ContentType="application/vnd.ms-excel.person+xml"/>
  <Override PartName="/xl/persons/person3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GYÖNGYI\2024. évi költségvetés B.berény\Testületi anyag 2024. évi költségvetés\"/>
    </mc:Choice>
  </mc:AlternateContent>
  <bookViews>
    <workbookView xWindow="-105" yWindow="-105" windowWidth="23250" windowHeight="12570" tabRatio="959" activeTab="2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Önk.össz.szakf.!$A$1:$J$42</definedName>
    <definedName name="_xlnm.Print_Area" localSheetId="2">Önkormányzat!$A$1:$I$834</definedName>
    <definedName name="_xlnm.Print_Area" localSheetId="1">'Összesítő önk.mindössz.'!$A$1:$F$61</definedName>
  </definedNames>
  <calcPr calcId="162913"/>
</workbook>
</file>

<file path=xl/calcChain.xml><?xml version="1.0" encoding="utf-8"?>
<calcChain xmlns="http://schemas.openxmlformats.org/spreadsheetml/2006/main">
  <c r="E816" i="1" l="1"/>
  <c r="F816" i="1"/>
  <c r="G816" i="1"/>
  <c r="H816" i="1"/>
  <c r="D816" i="1"/>
  <c r="E795" i="1" l="1"/>
  <c r="G795" i="1"/>
  <c r="H795" i="1"/>
  <c r="G19" i="24" s="1"/>
  <c r="D795" i="1"/>
  <c r="E549" i="1"/>
  <c r="G549" i="1"/>
  <c r="E31" i="12" s="1"/>
  <c r="H549" i="1"/>
  <c r="F31" i="12" s="1"/>
  <c r="D549" i="1"/>
  <c r="E823" i="1"/>
  <c r="G823" i="1"/>
  <c r="H823" i="1"/>
  <c r="G48" i="24" s="1"/>
  <c r="D823" i="1"/>
  <c r="F12" i="24"/>
  <c r="G12" i="24"/>
  <c r="F19" i="24"/>
  <c r="F21" i="24"/>
  <c r="G21" i="24"/>
  <c r="F24" i="24"/>
  <c r="G24" i="24"/>
  <c r="F25" i="24"/>
  <c r="G25" i="24"/>
  <c r="F26" i="24"/>
  <c r="G26" i="24"/>
  <c r="F39" i="24"/>
  <c r="G39" i="24"/>
  <c r="F40" i="24"/>
  <c r="G40" i="24"/>
  <c r="F44" i="24"/>
  <c r="G44" i="24"/>
  <c r="F45" i="24"/>
  <c r="G45" i="24"/>
  <c r="F48" i="24"/>
  <c r="F49" i="24"/>
  <c r="G49" i="24"/>
  <c r="F50" i="24"/>
  <c r="G50" i="24"/>
  <c r="F53" i="24"/>
  <c r="G53" i="24"/>
  <c r="F56" i="24"/>
  <c r="G56" i="24"/>
  <c r="F42" i="24"/>
  <c r="G42" i="24"/>
  <c r="H592" i="1"/>
  <c r="G592" i="1"/>
  <c r="E592" i="1"/>
  <c r="D592" i="1"/>
  <c r="F591" i="1"/>
  <c r="F592" i="1" s="1"/>
  <c r="E518" i="1"/>
  <c r="G518" i="1"/>
  <c r="H518" i="1"/>
  <c r="D518" i="1"/>
  <c r="F517" i="1"/>
  <c r="F516" i="1"/>
  <c r="F435" i="1" l="1"/>
  <c r="F148" i="1" l="1"/>
  <c r="F823" i="1" s="1"/>
  <c r="F180" i="1"/>
  <c r="H16" i="1" l="1"/>
  <c r="F6" i="12" s="1"/>
  <c r="G16" i="1"/>
  <c r="E6" i="12" s="1"/>
  <c r="D16" i="1"/>
  <c r="E783" i="1"/>
  <c r="G783" i="1"/>
  <c r="F7" i="24" s="1"/>
  <c r="E784" i="1"/>
  <c r="G784" i="1"/>
  <c r="F8" i="24" s="1"/>
  <c r="E785" i="1"/>
  <c r="G785" i="1"/>
  <c r="F9" i="24" s="1"/>
  <c r="E786" i="1"/>
  <c r="G786" i="1"/>
  <c r="F10" i="24" s="1"/>
  <c r="H786" i="1"/>
  <c r="G10" i="24" s="1"/>
  <c r="E787" i="1"/>
  <c r="G787" i="1"/>
  <c r="F11" i="24" s="1"/>
  <c r="H787" i="1"/>
  <c r="G11" i="24" s="1"/>
  <c r="E789" i="1"/>
  <c r="G789" i="1"/>
  <c r="F13" i="24" s="1"/>
  <c r="H789" i="1"/>
  <c r="G13" i="24" s="1"/>
  <c r="E790" i="1"/>
  <c r="G790" i="1"/>
  <c r="F15" i="24" s="1"/>
  <c r="H790" i="1"/>
  <c r="G15" i="24" s="1"/>
  <c r="E791" i="1"/>
  <c r="G791" i="1"/>
  <c r="F16" i="24" s="1"/>
  <c r="H791" i="1"/>
  <c r="G16" i="24" s="1"/>
  <c r="E794" i="1"/>
  <c r="G794" i="1"/>
  <c r="F18" i="24" s="1"/>
  <c r="H794" i="1"/>
  <c r="G18" i="24" s="1"/>
  <c r="E796" i="1"/>
  <c r="G796" i="1"/>
  <c r="F20" i="24" s="1"/>
  <c r="H796" i="1"/>
  <c r="G20" i="24" s="1"/>
  <c r="E798" i="1"/>
  <c r="G798" i="1"/>
  <c r="F22" i="24" s="1"/>
  <c r="H798" i="1"/>
  <c r="G22" i="24" s="1"/>
  <c r="E805" i="1"/>
  <c r="G805" i="1"/>
  <c r="F30" i="24" s="1"/>
  <c r="H805" i="1"/>
  <c r="G30" i="24" s="1"/>
  <c r="E806" i="1"/>
  <c r="G806" i="1"/>
  <c r="F31" i="24" s="1"/>
  <c r="H806" i="1"/>
  <c r="G31" i="24" s="1"/>
  <c r="E807" i="1"/>
  <c r="G807" i="1"/>
  <c r="F32" i="24" s="1"/>
  <c r="H807" i="1"/>
  <c r="G32" i="24" s="1"/>
  <c r="E808" i="1"/>
  <c r="G808" i="1"/>
  <c r="F33" i="24" s="1"/>
  <c r="H808" i="1"/>
  <c r="G33" i="24" s="1"/>
  <c r="E809" i="1"/>
  <c r="G809" i="1"/>
  <c r="F34" i="24" s="1"/>
  <c r="H809" i="1"/>
  <c r="G34" i="24" s="1"/>
  <c r="E810" i="1"/>
  <c r="G810" i="1"/>
  <c r="F35" i="24" s="1"/>
  <c r="H810" i="1"/>
  <c r="G35" i="24" s="1"/>
  <c r="E811" i="1"/>
  <c r="G811" i="1"/>
  <c r="F36" i="24" s="1"/>
  <c r="H811" i="1"/>
  <c r="G36" i="24" s="1"/>
  <c r="E812" i="1"/>
  <c r="G812" i="1"/>
  <c r="F38" i="24" s="1"/>
  <c r="H812" i="1"/>
  <c r="G38" i="24" s="1"/>
  <c r="E815" i="1"/>
  <c r="G815" i="1"/>
  <c r="F41" i="24" s="1"/>
  <c r="H815" i="1"/>
  <c r="G41" i="24" s="1"/>
  <c r="E817" i="1"/>
  <c r="G817" i="1"/>
  <c r="F43" i="24" s="1"/>
  <c r="H817" i="1"/>
  <c r="G43" i="24" s="1"/>
  <c r="E820" i="1"/>
  <c r="G820" i="1"/>
  <c r="F46" i="24" s="1"/>
  <c r="H820" i="1"/>
  <c r="G46" i="24" s="1"/>
  <c r="E827" i="1"/>
  <c r="G827" i="1"/>
  <c r="F52" i="24" s="1"/>
  <c r="H827" i="1"/>
  <c r="G52" i="24" s="1"/>
  <c r="E829" i="1"/>
  <c r="G829" i="1"/>
  <c r="F54" i="24" s="1"/>
  <c r="H829" i="1"/>
  <c r="G54" i="24" s="1"/>
  <c r="E765" i="1"/>
  <c r="G765" i="1"/>
  <c r="E41" i="12" s="1"/>
  <c r="H765" i="1"/>
  <c r="F41" i="12" s="1"/>
  <c r="E719" i="1"/>
  <c r="G719" i="1"/>
  <c r="J41" i="12" s="1"/>
  <c r="H719" i="1"/>
  <c r="K41" i="12" s="1"/>
  <c r="E712" i="1"/>
  <c r="G712" i="1"/>
  <c r="E39" i="12" s="1"/>
  <c r="H712" i="1"/>
  <c r="F39" i="12" s="1"/>
  <c r="E703" i="1"/>
  <c r="G703" i="1"/>
  <c r="J40" i="12" s="1"/>
  <c r="H703" i="1"/>
  <c r="K40" i="12" s="1"/>
  <c r="E693" i="1"/>
  <c r="G693" i="1"/>
  <c r="J38" i="12" s="1"/>
  <c r="H693" i="1"/>
  <c r="K38" i="12" s="1"/>
  <c r="E684" i="1"/>
  <c r="G684" i="1"/>
  <c r="E37" i="12" s="1"/>
  <c r="H684" i="1"/>
  <c r="F37" i="12" s="1"/>
  <c r="E676" i="1"/>
  <c r="G676" i="1"/>
  <c r="E36" i="12" s="1"/>
  <c r="H676" i="1"/>
  <c r="F36" i="12" s="1"/>
  <c r="E654" i="1"/>
  <c r="G654" i="1"/>
  <c r="E35" i="12" s="1"/>
  <c r="H654" i="1"/>
  <c r="F35" i="12" s="1"/>
  <c r="E621" i="1"/>
  <c r="G621" i="1"/>
  <c r="E34" i="12" s="1"/>
  <c r="H621" i="1"/>
  <c r="F34" i="12" s="1"/>
  <c r="E602" i="1"/>
  <c r="G602" i="1"/>
  <c r="E33" i="12" s="1"/>
  <c r="H602" i="1"/>
  <c r="F33" i="12" s="1"/>
  <c r="E585" i="1"/>
  <c r="G585" i="1"/>
  <c r="J32" i="12" s="1"/>
  <c r="H585" i="1"/>
  <c r="K32" i="12" s="1"/>
  <c r="E578" i="1"/>
  <c r="G578" i="1"/>
  <c r="E32" i="12" s="1"/>
  <c r="H578" i="1"/>
  <c r="F32" i="12" s="1"/>
  <c r="E535" i="1"/>
  <c r="G535" i="1"/>
  <c r="J30" i="12" s="1"/>
  <c r="H535" i="1"/>
  <c r="K30" i="12" s="1"/>
  <c r="E526" i="1"/>
  <c r="G526" i="1"/>
  <c r="E30" i="12" s="1"/>
  <c r="H526" i="1"/>
  <c r="F30" i="12" s="1"/>
  <c r="E502" i="1"/>
  <c r="G502" i="1"/>
  <c r="E29" i="12" s="1"/>
  <c r="H502" i="1"/>
  <c r="F29" i="12" s="1"/>
  <c r="E490" i="1"/>
  <c r="G490" i="1"/>
  <c r="H490" i="1"/>
  <c r="E483" i="1"/>
  <c r="G483" i="1"/>
  <c r="E28" i="12" s="1"/>
  <c r="H483" i="1"/>
  <c r="F28" i="12" s="1"/>
  <c r="E474" i="1"/>
  <c r="G474" i="1"/>
  <c r="E27" i="12" s="1"/>
  <c r="H474" i="1"/>
  <c r="F27" i="12" s="1"/>
  <c r="E466" i="1"/>
  <c r="G466" i="1"/>
  <c r="J26" i="12" s="1"/>
  <c r="H466" i="1"/>
  <c r="K26" i="12" s="1"/>
  <c r="E458" i="1"/>
  <c r="G458" i="1"/>
  <c r="H458" i="1"/>
  <c r="E451" i="1"/>
  <c r="G451" i="1"/>
  <c r="J25" i="12" s="1"/>
  <c r="H451" i="1"/>
  <c r="K25" i="12" s="1"/>
  <c r="E423" i="1"/>
  <c r="G423" i="1"/>
  <c r="H423" i="1"/>
  <c r="E413" i="1"/>
  <c r="G413" i="1"/>
  <c r="J14" i="12" s="1"/>
  <c r="H413" i="1"/>
  <c r="K14" i="12" s="1"/>
  <c r="E399" i="1"/>
  <c r="G399" i="1"/>
  <c r="E13" i="12" s="1"/>
  <c r="H399" i="1"/>
  <c r="F13" i="12" s="1"/>
  <c r="E389" i="1"/>
  <c r="G389" i="1"/>
  <c r="E12" i="12" s="1"/>
  <c r="H389" i="1"/>
  <c r="F12" i="12" s="1"/>
  <c r="E381" i="1"/>
  <c r="G381" i="1"/>
  <c r="E24" i="12" s="1"/>
  <c r="H381" i="1"/>
  <c r="F24" i="12" s="1"/>
  <c r="E373" i="1"/>
  <c r="G373" i="1"/>
  <c r="J24" i="12" s="1"/>
  <c r="H373" i="1"/>
  <c r="K24" i="12" s="1"/>
  <c r="E366" i="1"/>
  <c r="G366" i="1"/>
  <c r="E23" i="12" s="1"/>
  <c r="H366" i="1"/>
  <c r="F23" i="12" s="1"/>
  <c r="E357" i="1"/>
  <c r="G357" i="1"/>
  <c r="J23" i="12" s="1"/>
  <c r="H357" i="1"/>
  <c r="K23" i="12" s="1"/>
  <c r="E349" i="1"/>
  <c r="G349" i="1"/>
  <c r="E22" i="12" s="1"/>
  <c r="H349" i="1"/>
  <c r="F22" i="12" s="1"/>
  <c r="E342" i="1"/>
  <c r="G342" i="1"/>
  <c r="J21" i="12" s="1"/>
  <c r="H342" i="1"/>
  <c r="K21" i="12" s="1"/>
  <c r="E335" i="1"/>
  <c r="G335" i="1"/>
  <c r="E20" i="12" s="1"/>
  <c r="H335" i="1"/>
  <c r="F20" i="12" s="1"/>
  <c r="E320" i="1"/>
  <c r="G320" i="1"/>
  <c r="H320" i="1"/>
  <c r="E314" i="1"/>
  <c r="G314" i="1"/>
  <c r="H314" i="1"/>
  <c r="E311" i="1"/>
  <c r="G311" i="1"/>
  <c r="H311" i="1"/>
  <c r="E305" i="1"/>
  <c r="G305" i="1"/>
  <c r="H305" i="1"/>
  <c r="E303" i="1"/>
  <c r="G303" i="1"/>
  <c r="H303" i="1"/>
  <c r="E290" i="1"/>
  <c r="G290" i="1"/>
  <c r="J19" i="12" s="1"/>
  <c r="H290" i="1"/>
  <c r="K19" i="12" s="1"/>
  <c r="E283" i="1"/>
  <c r="G283" i="1"/>
  <c r="E18" i="12" s="1"/>
  <c r="H283" i="1"/>
  <c r="F18" i="12" s="1"/>
  <c r="E272" i="1"/>
  <c r="G272" i="1"/>
  <c r="E17" i="12" s="1"/>
  <c r="H272" i="1"/>
  <c r="F17" i="12" s="1"/>
  <c r="E258" i="1"/>
  <c r="E826" i="1" s="1"/>
  <c r="G258" i="1"/>
  <c r="H258" i="1"/>
  <c r="E251" i="1"/>
  <c r="G251" i="1"/>
  <c r="E16" i="12" s="1"/>
  <c r="H251" i="1"/>
  <c r="F16" i="12" s="1"/>
  <c r="E237" i="1"/>
  <c r="G237" i="1"/>
  <c r="J16" i="12" s="1"/>
  <c r="H237" i="1"/>
  <c r="K16" i="12" s="1"/>
  <c r="E230" i="1"/>
  <c r="G230" i="1"/>
  <c r="E15" i="12" s="1"/>
  <c r="H230" i="1"/>
  <c r="F15" i="12" s="1"/>
  <c r="E152" i="1"/>
  <c r="G152" i="1"/>
  <c r="J15" i="12" s="1"/>
  <c r="H152" i="1"/>
  <c r="K15" i="12" s="1"/>
  <c r="E125" i="1"/>
  <c r="F125" i="1"/>
  <c r="G125" i="1"/>
  <c r="E11" i="12" s="1"/>
  <c r="H125" i="1"/>
  <c r="F11" i="12" s="1"/>
  <c r="E118" i="1"/>
  <c r="G118" i="1"/>
  <c r="E10" i="12" s="1"/>
  <c r="E107" i="1"/>
  <c r="G107" i="1"/>
  <c r="J10" i="12" s="1"/>
  <c r="H107" i="1"/>
  <c r="K10" i="12" s="1"/>
  <c r="E100" i="1"/>
  <c r="G100" i="1"/>
  <c r="E9" i="12" s="1"/>
  <c r="H100" i="1"/>
  <c r="F9" i="12" s="1"/>
  <c r="E83" i="1"/>
  <c r="G83" i="1"/>
  <c r="E8" i="12" s="1"/>
  <c r="H83" i="1"/>
  <c r="F8" i="12" s="1"/>
  <c r="G70" i="1"/>
  <c r="J7" i="12" s="1"/>
  <c r="H70" i="1"/>
  <c r="K7" i="12" s="1"/>
  <c r="G53" i="1"/>
  <c r="H53" i="1"/>
  <c r="G61" i="1"/>
  <c r="H61" i="1"/>
  <c r="E25" i="12" l="1"/>
  <c r="F25" i="12"/>
  <c r="G826" i="1"/>
  <c r="F51" i="24" s="1"/>
  <c r="J17" i="12"/>
  <c r="J42" i="12" s="1"/>
  <c r="F17" i="24"/>
  <c r="F7" i="12"/>
  <c r="G37" i="24"/>
  <c r="G23" i="24"/>
  <c r="E7" i="12"/>
  <c r="H826" i="1"/>
  <c r="G51" i="24" s="1"/>
  <c r="K17" i="12"/>
  <c r="K42" i="12" s="1"/>
  <c r="F37" i="24"/>
  <c r="F23" i="24"/>
  <c r="G321" i="1"/>
  <c r="E19" i="12" s="1"/>
  <c r="E321" i="1"/>
  <c r="E830" i="1"/>
  <c r="G801" i="1"/>
  <c r="G821" i="1"/>
  <c r="F47" i="24" s="1"/>
  <c r="E801" i="1"/>
  <c r="E792" i="1"/>
  <c r="H321" i="1"/>
  <c r="F19" i="12" s="1"/>
  <c r="E821" i="1"/>
  <c r="G792" i="1"/>
  <c r="H821" i="1"/>
  <c r="G47" i="24" s="1"/>
  <c r="H801" i="1"/>
  <c r="H41" i="12"/>
  <c r="D719" i="1"/>
  <c r="G41" i="12" s="1"/>
  <c r="F718" i="1"/>
  <c r="D785" i="1"/>
  <c r="F447" i="1"/>
  <c r="G830" i="1" l="1"/>
  <c r="F55" i="24" s="1"/>
  <c r="E42" i="12"/>
  <c r="E803" i="1"/>
  <c r="H830" i="1"/>
  <c r="G55" i="24" s="1"/>
  <c r="E832" i="1"/>
  <c r="G803" i="1"/>
  <c r="F27" i="24" s="1"/>
  <c r="G832" i="1"/>
  <c r="F57" i="24" s="1"/>
  <c r="F719" i="1"/>
  <c r="I41" i="12" s="1"/>
  <c r="D787" i="1"/>
  <c r="D654" i="1"/>
  <c r="F653" i="1"/>
  <c r="F541" i="1"/>
  <c r="H832" i="1" l="1"/>
  <c r="G57" i="24" s="1"/>
  <c r="F652" i="1"/>
  <c r="D794" i="1"/>
  <c r="E16" i="1"/>
  <c r="F15" i="1"/>
  <c r="F14" i="1" l="1"/>
  <c r="F760" i="1" l="1"/>
  <c r="F731" i="1"/>
  <c r="D805" i="1" l="1"/>
  <c r="F692" i="1"/>
  <c r="D490" i="1" l="1"/>
  <c r="F489" i="1"/>
  <c r="F490" i="1" s="1"/>
  <c r="F266" i="1"/>
  <c r="F221" i="1"/>
  <c r="F146" i="1"/>
  <c r="D786" i="1"/>
  <c r="D83" i="1"/>
  <c r="F82" i="1"/>
  <c r="D817" i="1" l="1"/>
  <c r="D311" i="1"/>
  <c r="F310" i="1"/>
  <c r="D784" i="1" l="1"/>
  <c r="D783" i="1"/>
  <c r="C24" i="12"/>
  <c r="D381" i="1"/>
  <c r="B24" i="12" s="1"/>
  <c r="F380" i="1"/>
  <c r="F379" i="1"/>
  <c r="H24" i="12"/>
  <c r="D373" i="1"/>
  <c r="G24" i="12" s="1"/>
  <c r="F372" i="1"/>
  <c r="C23" i="12"/>
  <c r="D366" i="1"/>
  <c r="B23" i="12" s="1"/>
  <c r="F365" i="1"/>
  <c r="F364" i="1"/>
  <c r="H23" i="12"/>
  <c r="D357" i="1"/>
  <c r="G23" i="12" s="1"/>
  <c r="F356" i="1"/>
  <c r="F306" i="1"/>
  <c r="F12" i="1"/>
  <c r="F13" i="1"/>
  <c r="F381" i="1" l="1"/>
  <c r="F366" i="1"/>
  <c r="D23" i="12" s="1"/>
  <c r="F357" i="1"/>
  <c r="I23" i="12" s="1"/>
  <c r="F373" i="1"/>
  <c r="I24" i="12" s="1"/>
  <c r="D24" i="12"/>
  <c r="D585" i="1" l="1"/>
  <c r="F584" i="1"/>
  <c r="H30" i="12"/>
  <c r="D535" i="1"/>
  <c r="G30" i="12" s="1"/>
  <c r="F534" i="1"/>
  <c r="D796" i="1"/>
  <c r="C22" i="12"/>
  <c r="D349" i="1"/>
  <c r="B22" i="12" s="1"/>
  <c r="F348" i="1"/>
  <c r="F349" i="1" l="1"/>
  <c r="D22" i="12" s="1"/>
  <c r="F796" i="1"/>
  <c r="F738" i="1"/>
  <c r="F149" i="1"/>
  <c r="F817" i="1" s="1"/>
  <c r="F77" i="1"/>
  <c r="C41" i="12" l="1"/>
  <c r="D765" i="1"/>
  <c r="B41" i="12" s="1"/>
  <c r="F764" i="1"/>
  <c r="F763" i="1"/>
  <c r="F500" i="1"/>
  <c r="F147" i="1"/>
  <c r="F144" i="1"/>
  <c r="C11" i="12" l="1"/>
  <c r="D125" i="1"/>
  <c r="B11" i="12" s="1"/>
  <c r="D11" i="12"/>
  <c r="F674" i="1"/>
  <c r="C39" i="12" l="1"/>
  <c r="D712" i="1"/>
  <c r="B39" i="12" s="1"/>
  <c r="F711" i="1"/>
  <c r="D283" i="1"/>
  <c r="F560" i="1" l="1"/>
  <c r="F710" i="1" l="1"/>
  <c r="F709" i="1"/>
  <c r="F220" i="1"/>
  <c r="F216" i="1"/>
  <c r="F175" i="1"/>
  <c r="F712" i="1" l="1"/>
  <c r="D39" i="12" s="1"/>
  <c r="F150" i="1" l="1"/>
  <c r="F439" i="1"/>
  <c r="F440" i="1"/>
  <c r="F457" i="1"/>
  <c r="F458" i="1" s="1"/>
  <c r="D829" i="1"/>
  <c r="D827" i="1"/>
  <c r="D820" i="1"/>
  <c r="D815" i="1"/>
  <c r="D812" i="1"/>
  <c r="D811" i="1"/>
  <c r="D810" i="1"/>
  <c r="D809" i="1"/>
  <c r="D808" i="1"/>
  <c r="D807" i="1"/>
  <c r="D806" i="1"/>
  <c r="D798" i="1"/>
  <c r="D791" i="1"/>
  <c r="D790" i="1"/>
  <c r="D789" i="1"/>
  <c r="D703" i="1"/>
  <c r="D693" i="1"/>
  <c r="D684" i="1"/>
  <c r="D676" i="1"/>
  <c r="D621" i="1"/>
  <c r="D602" i="1"/>
  <c r="D578" i="1"/>
  <c r="D526" i="1"/>
  <c r="D502" i="1"/>
  <c r="D483" i="1"/>
  <c r="D474" i="1"/>
  <c r="D466" i="1"/>
  <c r="D458" i="1"/>
  <c r="D451" i="1"/>
  <c r="D423" i="1"/>
  <c r="D413" i="1"/>
  <c r="D399" i="1"/>
  <c r="D389" i="1"/>
  <c r="D342" i="1"/>
  <c r="D320" i="1"/>
  <c r="D314" i="1"/>
  <c r="D305" i="1"/>
  <c r="D303" i="1"/>
  <c r="D290" i="1"/>
  <c r="D272" i="1"/>
  <c r="D258" i="1"/>
  <c r="D826" i="1" s="1"/>
  <c r="D251" i="1"/>
  <c r="D237" i="1"/>
  <c r="D230" i="1"/>
  <c r="D152" i="1"/>
  <c r="D118" i="1"/>
  <c r="D100" i="1"/>
  <c r="D70" i="1"/>
  <c r="D61" i="1"/>
  <c r="D53" i="1"/>
  <c r="D801" i="1" l="1"/>
  <c r="D107" i="1"/>
  <c r="D321" i="1"/>
  <c r="D830" i="1"/>
  <c r="D821" i="1"/>
  <c r="D335" i="1"/>
  <c r="F420" i="1"/>
  <c r="F443" i="1"/>
  <c r="D832" i="1" l="1"/>
  <c r="F11" i="1"/>
  <c r="F16" i="1" l="1"/>
  <c r="F228" i="1"/>
  <c r="F270" i="1"/>
  <c r="C17" i="12"/>
  <c r="B17" i="12"/>
  <c r="F271" i="1"/>
  <c r="F269" i="1"/>
  <c r="F268" i="1"/>
  <c r="F267" i="1"/>
  <c r="F265" i="1"/>
  <c r="F264" i="1"/>
  <c r="G17" i="12"/>
  <c r="F257" i="1"/>
  <c r="F258" i="1" s="1"/>
  <c r="F272" i="1" l="1"/>
  <c r="H17" i="12"/>
  <c r="F215" i="1"/>
  <c r="I17" i="12" l="1"/>
  <c r="D17" i="12"/>
  <c r="F225" i="1" l="1"/>
  <c r="F328" i="1"/>
  <c r="F318" i="1"/>
  <c r="F244" i="1"/>
  <c r="C16" i="12"/>
  <c r="B16" i="12"/>
  <c r="F250" i="1"/>
  <c r="F249" i="1"/>
  <c r="F248" i="1"/>
  <c r="F247" i="1"/>
  <c r="F246" i="1"/>
  <c r="F243" i="1"/>
  <c r="H16" i="12"/>
  <c r="G16" i="12"/>
  <c r="F236" i="1"/>
  <c r="F735" i="1"/>
  <c r="F251" i="1" l="1"/>
  <c r="D16" i="12" s="1"/>
  <c r="F237" i="1"/>
  <c r="I16" i="12" s="1"/>
  <c r="F647" i="1"/>
  <c r="F600" i="1"/>
  <c r="F395" i="1" l="1"/>
  <c r="F169" i="1"/>
  <c r="F165" i="1"/>
  <c r="F755" i="1" l="1"/>
  <c r="F544" i="1" l="1"/>
  <c r="F543" i="1"/>
  <c r="F542" i="1"/>
  <c r="F449" i="1"/>
  <c r="F177" i="1" l="1"/>
  <c r="F224" i="1" l="1"/>
  <c r="F78" i="1" l="1"/>
  <c r="H21" i="12" l="1"/>
  <c r="G21" i="12"/>
  <c r="F341" i="1"/>
  <c r="C20" i="12"/>
  <c r="B20" i="12"/>
  <c r="F334" i="1"/>
  <c r="F333" i="1"/>
  <c r="F332" i="1"/>
  <c r="F331" i="1"/>
  <c r="F330" i="1"/>
  <c r="F329" i="1"/>
  <c r="F327" i="1"/>
  <c r="F387" i="1"/>
  <c r="F388" i="1"/>
  <c r="F335" i="1" l="1"/>
  <c r="D20" i="12" s="1"/>
  <c r="F342" i="1"/>
  <c r="I21" i="12" s="1"/>
  <c r="F826" i="1"/>
  <c r="F389" i="1"/>
  <c r="F411" i="1"/>
  <c r="F812" i="1" s="1"/>
  <c r="F642" i="1" l="1"/>
  <c r="F448" i="1"/>
  <c r="F445" i="1"/>
  <c r="F47" i="1" l="1"/>
  <c r="C51" i="24" l="1"/>
  <c r="C42" i="24"/>
  <c r="C19" i="24"/>
  <c r="C8" i="24"/>
  <c r="C7" i="24"/>
  <c r="F316" i="1"/>
  <c r="F317" i="1"/>
  <c r="F319" i="1"/>
  <c r="C56" i="24"/>
  <c r="C49" i="24"/>
  <c r="C45" i="24"/>
  <c r="C44" i="24"/>
  <c r="C39" i="24"/>
  <c r="C26" i="24"/>
  <c r="C25" i="24"/>
  <c r="C24" i="24"/>
  <c r="C21" i="24"/>
  <c r="C12" i="24"/>
  <c r="C54" i="24"/>
  <c r="C53" i="24"/>
  <c r="C52" i="24"/>
  <c r="C50" i="24"/>
  <c r="C48" i="24"/>
  <c r="C46" i="24"/>
  <c r="C43" i="24"/>
  <c r="C41" i="24"/>
  <c r="C40" i="24"/>
  <c r="C38" i="24"/>
  <c r="C36" i="24"/>
  <c r="C35" i="24"/>
  <c r="C34" i="24"/>
  <c r="C33" i="24"/>
  <c r="C32" i="24"/>
  <c r="C31" i="24"/>
  <c r="C22" i="24"/>
  <c r="C20" i="24"/>
  <c r="C16" i="24"/>
  <c r="C15" i="24"/>
  <c r="C13" i="24"/>
  <c r="C11" i="24"/>
  <c r="C10" i="24"/>
  <c r="G40" i="12"/>
  <c r="G38" i="12"/>
  <c r="B37" i="12"/>
  <c r="B36" i="12"/>
  <c r="B35" i="12"/>
  <c r="B34" i="12"/>
  <c r="B33" i="12"/>
  <c r="G32" i="12"/>
  <c r="B32" i="12"/>
  <c r="B31" i="12"/>
  <c r="B29" i="12"/>
  <c r="B28" i="12"/>
  <c r="B27" i="12"/>
  <c r="G26" i="12"/>
  <c r="G25" i="12"/>
  <c r="B25" i="12"/>
  <c r="G14" i="12"/>
  <c r="B13" i="12"/>
  <c r="B12" i="12"/>
  <c r="G19" i="12"/>
  <c r="B18" i="12"/>
  <c r="B15" i="12"/>
  <c r="G15" i="12"/>
  <c r="B10" i="12"/>
  <c r="G10" i="12"/>
  <c r="B9" i="12"/>
  <c r="B8" i="12"/>
  <c r="G7" i="12"/>
  <c r="B6" i="12"/>
  <c r="F667" i="1"/>
  <c r="F172" i="1"/>
  <c r="B7" i="12" l="1"/>
  <c r="B30" i="12"/>
  <c r="G42" i="12"/>
  <c r="C37" i="24"/>
  <c r="B19" i="12"/>
  <c r="C18" i="24"/>
  <c r="C23" i="24" s="1"/>
  <c r="C55" i="24"/>
  <c r="C30" i="24"/>
  <c r="F151" i="1"/>
  <c r="F829" i="1" s="1"/>
  <c r="B42" i="12" l="1"/>
  <c r="G46" i="12" s="1"/>
  <c r="C57" i="24"/>
  <c r="C47" i="24"/>
  <c r="F302" i="1"/>
  <c r="F303" i="1" s="1"/>
  <c r="F304" i="1"/>
  <c r="F305" i="1" s="1"/>
  <c r="F307" i="1"/>
  <c r="F308" i="1"/>
  <c r="F309" i="1"/>
  <c r="F312" i="1"/>
  <c r="F313" i="1"/>
  <c r="F314" i="1" l="1"/>
  <c r="F311" i="1"/>
  <c r="C19" i="12"/>
  <c r="F164" i="1"/>
  <c r="F163" i="1"/>
  <c r="F29" i="1"/>
  <c r="F198" i="1"/>
  <c r="F211" i="1"/>
  <c r="F315" i="1"/>
  <c r="F320" i="1" s="1"/>
  <c r="F321" i="1" l="1"/>
  <c r="F160" i="1"/>
  <c r="F159" i="1"/>
  <c r="F464" i="1"/>
  <c r="F465" i="1"/>
  <c r="F466" i="1" l="1"/>
  <c r="D19" i="12"/>
  <c r="H15" i="12"/>
  <c r="F525" i="1" l="1"/>
  <c r="F734" i="1"/>
  <c r="F558" i="1"/>
  <c r="F511" i="1"/>
  <c r="C18" i="12"/>
  <c r="F281" i="1"/>
  <c r="F280" i="1"/>
  <c r="F283" i="1" l="1"/>
  <c r="D18" i="12" s="1"/>
  <c r="F48" i="1"/>
  <c r="F740" i="1" l="1"/>
  <c r="F167" i="1"/>
  <c r="H19" i="12" l="1"/>
  <c r="F289" i="1"/>
  <c r="F290" i="1" l="1"/>
  <c r="F827" i="1"/>
  <c r="F830" i="1" s="1"/>
  <c r="F23" i="1"/>
  <c r="I19" i="12" l="1"/>
  <c r="H40" i="12"/>
  <c r="F49" i="1" l="1"/>
  <c r="F143" i="1" l="1"/>
  <c r="F140" i="1"/>
  <c r="F39" i="1"/>
  <c r="F545" i="1" l="1"/>
  <c r="F546" i="1"/>
  <c r="F547" i="1"/>
  <c r="F548" i="1"/>
  <c r="F508" i="1"/>
  <c r="F509" i="1"/>
  <c r="F510" i="1"/>
  <c r="F512" i="1"/>
  <c r="F513" i="1"/>
  <c r="F514" i="1"/>
  <c r="F515" i="1"/>
  <c r="F497" i="1"/>
  <c r="F498" i="1"/>
  <c r="F499" i="1"/>
  <c r="F501" i="1"/>
  <c r="F481" i="1"/>
  <c r="F482" i="1"/>
  <c r="F473" i="1"/>
  <c r="F433" i="1"/>
  <c r="F434" i="1"/>
  <c r="F436" i="1"/>
  <c r="F437" i="1"/>
  <c r="F438" i="1"/>
  <c r="F441" i="1"/>
  <c r="F442" i="1"/>
  <c r="F444" i="1"/>
  <c r="F446" i="1"/>
  <c r="F450" i="1"/>
  <c r="F820" i="1" s="1"/>
  <c r="F421" i="1"/>
  <c r="F422" i="1"/>
  <c r="F406" i="1"/>
  <c r="F808" i="1" s="1"/>
  <c r="F407" i="1"/>
  <c r="F807" i="1" s="1"/>
  <c r="F408" i="1"/>
  <c r="F810" i="1" s="1"/>
  <c r="F409" i="1"/>
  <c r="F809" i="1" s="1"/>
  <c r="F410" i="1"/>
  <c r="F412" i="1"/>
  <c r="F397" i="1"/>
  <c r="F398" i="1"/>
  <c r="F212" i="1"/>
  <c r="F213" i="1"/>
  <c r="F199" i="1"/>
  <c r="F214" i="1"/>
  <c r="F217" i="1"/>
  <c r="F218" i="1"/>
  <c r="F219" i="1"/>
  <c r="F223" i="1"/>
  <c r="F226" i="1"/>
  <c r="F227" i="1"/>
  <c r="F229" i="1"/>
  <c r="F161" i="1"/>
  <c r="F162" i="1"/>
  <c r="F166" i="1"/>
  <c r="F168" i="1"/>
  <c r="F170" i="1"/>
  <c r="F171" i="1"/>
  <c r="F173" i="1"/>
  <c r="F174" i="1"/>
  <c r="F176" i="1"/>
  <c r="F178" i="1"/>
  <c r="F179" i="1"/>
  <c r="F181" i="1"/>
  <c r="F182" i="1"/>
  <c r="F183" i="1"/>
  <c r="F186" i="1"/>
  <c r="F187" i="1"/>
  <c r="F188" i="1"/>
  <c r="F189" i="1"/>
  <c r="F190" i="1"/>
  <c r="F191" i="1"/>
  <c r="F193" i="1"/>
  <c r="F200" i="1"/>
  <c r="F201" i="1"/>
  <c r="F202" i="1"/>
  <c r="F184" i="1"/>
  <c r="F185" i="1"/>
  <c r="F203" i="1"/>
  <c r="F204" i="1"/>
  <c r="F205" i="1"/>
  <c r="F206" i="1"/>
  <c r="F194" i="1"/>
  <c r="F195" i="1"/>
  <c r="F207" i="1"/>
  <c r="F208" i="1"/>
  <c r="F209" i="1"/>
  <c r="F210" i="1"/>
  <c r="F196" i="1"/>
  <c r="F192" i="1"/>
  <c r="F197" i="1"/>
  <c r="F137" i="1"/>
  <c r="F138" i="1"/>
  <c r="F139" i="1"/>
  <c r="F141" i="1"/>
  <c r="F142" i="1"/>
  <c r="F145" i="1"/>
  <c r="F114" i="1"/>
  <c r="H114" i="1" s="1"/>
  <c r="H784" i="1" s="1"/>
  <c r="G8" i="24" s="1"/>
  <c r="F115" i="1"/>
  <c r="H115" i="1" s="1"/>
  <c r="F116" i="1"/>
  <c r="H116" i="1" s="1"/>
  <c r="F117" i="1"/>
  <c r="H117" i="1" s="1"/>
  <c r="C35" i="12"/>
  <c r="F651" i="1"/>
  <c r="F650" i="1"/>
  <c r="F649" i="1"/>
  <c r="F648" i="1"/>
  <c r="F646" i="1"/>
  <c r="F645" i="1"/>
  <c r="F644" i="1"/>
  <c r="F643" i="1"/>
  <c r="F641" i="1"/>
  <c r="F640" i="1"/>
  <c r="F639" i="1"/>
  <c r="F638" i="1"/>
  <c r="F637" i="1"/>
  <c r="F636" i="1"/>
  <c r="F635" i="1"/>
  <c r="F634" i="1"/>
  <c r="F790" i="1" l="1"/>
  <c r="F549" i="1"/>
  <c r="F518" i="1"/>
  <c r="H785" i="1"/>
  <c r="G9" i="24" s="1"/>
  <c r="F794" i="1"/>
  <c r="F811" i="1"/>
  <c r="F654" i="1"/>
  <c r="D35" i="12" s="1"/>
  <c r="F152" i="1"/>
  <c r="I15" i="12" s="1"/>
  <c r="F730" i="1" l="1"/>
  <c r="F732" i="1"/>
  <c r="F733" i="1"/>
  <c r="F736" i="1"/>
  <c r="F737" i="1"/>
  <c r="F739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6" i="1"/>
  <c r="F757" i="1"/>
  <c r="F758" i="1"/>
  <c r="F759" i="1"/>
  <c r="F761" i="1"/>
  <c r="F762" i="1"/>
  <c r="F765" i="1" l="1"/>
  <c r="D41" i="12" s="1"/>
  <c r="H26" i="12"/>
  <c r="C6" i="12" l="1"/>
  <c r="F613" i="1" l="1"/>
  <c r="E53" i="1" l="1"/>
  <c r="H32" i="12"/>
  <c r="C30" i="12" l="1"/>
  <c r="C29" i="12" l="1"/>
  <c r="F50" i="1"/>
  <c r="F555" i="1" l="1"/>
  <c r="F556" i="1"/>
  <c r="F557" i="1"/>
  <c r="F559" i="1"/>
  <c r="F561" i="1"/>
  <c r="F562" i="1"/>
  <c r="F563" i="1"/>
  <c r="F564" i="1"/>
  <c r="F565" i="1"/>
  <c r="F566" i="1"/>
  <c r="F567" i="1"/>
  <c r="F568" i="1"/>
  <c r="F569" i="1"/>
  <c r="F570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660" i="1"/>
  <c r="F661" i="1"/>
  <c r="F662" i="1"/>
  <c r="F663" i="1"/>
  <c r="F664" i="1"/>
  <c r="F665" i="1"/>
  <c r="F666" i="1"/>
  <c r="F668" i="1"/>
  <c r="F669" i="1"/>
  <c r="F670" i="1"/>
  <c r="F671" i="1"/>
  <c r="F672" i="1"/>
  <c r="F673" i="1"/>
  <c r="F675" i="1"/>
  <c r="F676" i="1" l="1"/>
  <c r="F784" i="1"/>
  <c r="C31" i="12"/>
  <c r="H38" i="12"/>
  <c r="E70" i="1" l="1"/>
  <c r="H7" i="12" s="1"/>
  <c r="C10" i="12"/>
  <c r="F113" i="1"/>
  <c r="H113" i="1" l="1"/>
  <c r="F118" i="1"/>
  <c r="F783" i="1"/>
  <c r="C37" i="12"/>
  <c r="F619" i="1"/>
  <c r="H118" i="1" l="1"/>
  <c r="F10" i="12" s="1"/>
  <c r="F42" i="12" s="1"/>
  <c r="H783" i="1"/>
  <c r="D9" i="24"/>
  <c r="D7" i="24"/>
  <c r="D43" i="24"/>
  <c r="F701" i="1"/>
  <c r="F702" i="1"/>
  <c r="F700" i="1"/>
  <c r="F691" i="1"/>
  <c r="F690" i="1"/>
  <c r="F682" i="1"/>
  <c r="F683" i="1"/>
  <c r="F609" i="1"/>
  <c r="F610" i="1"/>
  <c r="F611" i="1"/>
  <c r="F612" i="1"/>
  <c r="F614" i="1"/>
  <c r="F615" i="1"/>
  <c r="F616" i="1"/>
  <c r="F617" i="1"/>
  <c r="F618" i="1"/>
  <c r="F620" i="1"/>
  <c r="F608" i="1"/>
  <c r="F601" i="1"/>
  <c r="F599" i="1"/>
  <c r="F583" i="1"/>
  <c r="F585" i="1" s="1"/>
  <c r="F575" i="1"/>
  <c r="F576" i="1"/>
  <c r="F577" i="1"/>
  <c r="F571" i="1"/>
  <c r="F572" i="1"/>
  <c r="F573" i="1"/>
  <c r="F574" i="1"/>
  <c r="F533" i="1"/>
  <c r="F535" i="1" s="1"/>
  <c r="F524" i="1"/>
  <c r="F526" i="1" s="1"/>
  <c r="F496" i="1"/>
  <c r="F502" i="1" s="1"/>
  <c r="F480" i="1"/>
  <c r="F472" i="1"/>
  <c r="F474" i="1" s="1"/>
  <c r="I26" i="12"/>
  <c r="F432" i="1"/>
  <c r="F419" i="1"/>
  <c r="F405" i="1"/>
  <c r="F396" i="1"/>
  <c r="F399" i="1" s="1"/>
  <c r="F158" i="1"/>
  <c r="F230" i="1" s="1"/>
  <c r="F106" i="1"/>
  <c r="F107" i="1" s="1"/>
  <c r="F96" i="1"/>
  <c r="F97" i="1"/>
  <c r="F98" i="1"/>
  <c r="F99" i="1"/>
  <c r="F95" i="1"/>
  <c r="F79" i="1"/>
  <c r="F80" i="1"/>
  <c r="F81" i="1"/>
  <c r="F76" i="1"/>
  <c r="F69" i="1"/>
  <c r="F60" i="1"/>
  <c r="F38" i="1"/>
  <c r="F40" i="1"/>
  <c r="F41" i="1"/>
  <c r="F42" i="1"/>
  <c r="F43" i="1"/>
  <c r="F44" i="1"/>
  <c r="F45" i="1"/>
  <c r="F46" i="1"/>
  <c r="F51" i="1"/>
  <c r="F52" i="1"/>
  <c r="F22" i="1"/>
  <c r="F795" i="1" s="1"/>
  <c r="E56" i="24"/>
  <c r="D56" i="24"/>
  <c r="E52" i="24"/>
  <c r="D52" i="24"/>
  <c r="E49" i="24"/>
  <c r="D49" i="24"/>
  <c r="E44" i="24"/>
  <c r="D44" i="24"/>
  <c r="E39" i="24"/>
  <c r="D39" i="24"/>
  <c r="E26" i="24"/>
  <c r="D26" i="24"/>
  <c r="E25" i="24"/>
  <c r="D25" i="24"/>
  <c r="E24" i="24"/>
  <c r="D24" i="24"/>
  <c r="E21" i="24"/>
  <c r="D21" i="24"/>
  <c r="E20" i="24"/>
  <c r="D20" i="24"/>
  <c r="E12" i="24"/>
  <c r="D12" i="24"/>
  <c r="D54" i="24"/>
  <c r="D53" i="24"/>
  <c r="D51" i="24"/>
  <c r="D50" i="24"/>
  <c r="D46" i="24"/>
  <c r="D45" i="24"/>
  <c r="D42" i="24"/>
  <c r="D41" i="24"/>
  <c r="D40" i="24"/>
  <c r="D38" i="24"/>
  <c r="D36" i="24"/>
  <c r="D35" i="24"/>
  <c r="D34" i="24"/>
  <c r="D33" i="24"/>
  <c r="D32" i="24"/>
  <c r="D31" i="24"/>
  <c r="D30" i="24"/>
  <c r="D22" i="24"/>
  <c r="D19" i="24"/>
  <c r="D16" i="24"/>
  <c r="D15" i="24"/>
  <c r="D13" i="24"/>
  <c r="D11" i="24"/>
  <c r="D10" i="24"/>
  <c r="D8" i="24"/>
  <c r="C36" i="12"/>
  <c r="C34" i="12"/>
  <c r="C33" i="12"/>
  <c r="C32" i="12"/>
  <c r="C28" i="12"/>
  <c r="C27" i="12"/>
  <c r="H25" i="12"/>
  <c r="C25" i="12"/>
  <c r="H14" i="12"/>
  <c r="C13" i="12"/>
  <c r="C12" i="12"/>
  <c r="C15" i="12"/>
  <c r="H10" i="12"/>
  <c r="C9" i="12"/>
  <c r="C8" i="12"/>
  <c r="E61" i="1"/>
  <c r="C7" i="12" s="1"/>
  <c r="F787" i="1" l="1"/>
  <c r="F703" i="1"/>
  <c r="H792" i="1"/>
  <c r="H803" i="1" s="1"/>
  <c r="G27" i="24" s="1"/>
  <c r="G59" i="24" s="1"/>
  <c r="G7" i="24"/>
  <c r="G17" i="24" s="1"/>
  <c r="F70" i="1"/>
  <c r="F621" i="1"/>
  <c r="F789" i="1"/>
  <c r="F684" i="1"/>
  <c r="F451" i="1"/>
  <c r="F815" i="1"/>
  <c r="F413" i="1"/>
  <c r="F806" i="1"/>
  <c r="F578" i="1"/>
  <c r="F693" i="1"/>
  <c r="F805" i="1"/>
  <c r="F423" i="1"/>
  <c r="F791" i="1"/>
  <c r="F483" i="1"/>
  <c r="F798" i="1"/>
  <c r="F801" i="1" s="1"/>
  <c r="F602" i="1"/>
  <c r="F100" i="1"/>
  <c r="F785" i="1"/>
  <c r="F786" i="1"/>
  <c r="F83" i="1"/>
  <c r="I30" i="12"/>
  <c r="F53" i="1"/>
  <c r="E36" i="24"/>
  <c r="E48" i="24"/>
  <c r="E50" i="24"/>
  <c r="E46" i="24"/>
  <c r="E45" i="24"/>
  <c r="E40" i="24"/>
  <c r="E15" i="24"/>
  <c r="E35" i="24"/>
  <c r="D12" i="12"/>
  <c r="E33" i="24"/>
  <c r="E38" i="24"/>
  <c r="E34" i="24"/>
  <c r="E54" i="24"/>
  <c r="E53" i="24"/>
  <c r="F61" i="1"/>
  <c r="D37" i="24"/>
  <c r="D55" i="24"/>
  <c r="D48" i="24"/>
  <c r="H42" i="12"/>
  <c r="D18" i="24"/>
  <c r="D23" i="24" s="1"/>
  <c r="D17" i="24"/>
  <c r="F821" i="1" l="1"/>
  <c r="F832" i="1" s="1"/>
  <c r="F792" i="1"/>
  <c r="F803" i="1" s="1"/>
  <c r="E22" i="24"/>
  <c r="E31" i="24"/>
  <c r="E16" i="24"/>
  <c r="D27" i="12"/>
  <c r="I10" i="12"/>
  <c r="I25" i="12"/>
  <c r="D28" i="12"/>
  <c r="D32" i="12"/>
  <c r="D33" i="12"/>
  <c r="D34" i="12"/>
  <c r="D36" i="12"/>
  <c r="D13" i="12"/>
  <c r="I14" i="12"/>
  <c r="D25" i="12"/>
  <c r="D8" i="12"/>
  <c r="D9" i="12"/>
  <c r="D15" i="12"/>
  <c r="D37" i="12"/>
  <c r="I7" i="12"/>
  <c r="D29" i="12"/>
  <c r="D6" i="12"/>
  <c r="I38" i="12"/>
  <c r="E32" i="24"/>
  <c r="D10" i="12"/>
  <c r="D31" i="12"/>
  <c r="I32" i="12"/>
  <c r="E10" i="24"/>
  <c r="D57" i="24"/>
  <c r="D27" i="24"/>
  <c r="D7" i="12"/>
  <c r="D30" i="12"/>
  <c r="I40" i="12"/>
  <c r="E13" i="24"/>
  <c r="E30" i="24"/>
  <c r="E41" i="24"/>
  <c r="E11" i="24"/>
  <c r="E43" i="24"/>
  <c r="E51" i="24"/>
  <c r="E9" i="24"/>
  <c r="E18" i="24"/>
  <c r="E42" i="24"/>
  <c r="E19" i="24"/>
  <c r="E7" i="24"/>
  <c r="E8" i="24"/>
  <c r="C42" i="12"/>
  <c r="E55" i="24"/>
  <c r="D47" i="24"/>
  <c r="E37" i="24" l="1"/>
  <c r="E47" i="24"/>
  <c r="I42" i="12"/>
  <c r="E17" i="24"/>
  <c r="E23" i="24"/>
  <c r="D42" i="12"/>
  <c r="E27" i="24" l="1"/>
  <c r="E57" i="24"/>
  <c r="C9" i="24"/>
  <c r="C17" i="24" s="1"/>
  <c r="D792" i="1"/>
  <c r="D803" i="1" s="1"/>
  <c r="C27" i="24" s="1"/>
</calcChain>
</file>

<file path=xl/sharedStrings.xml><?xml version="1.0" encoding="utf-8"?>
<sst xmlns="http://schemas.openxmlformats.org/spreadsheetml/2006/main" count="1844" uniqueCount="617">
  <si>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</si>
  <si>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</si>
  <si>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</si>
  <si>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</si>
  <si>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</si>
  <si>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</si>
  <si>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</si>
  <si>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</si>
  <si>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</si>
  <si>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</si>
  <si>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</si>
  <si>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</si>
  <si>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</si>
  <si>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</si>
  <si>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</si>
  <si>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</si>
  <si>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</si>
  <si>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</si>
  <si>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</si>
  <si>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</si>
  <si>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</si>
  <si>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</si>
  <si>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</si>
  <si>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</si>
  <si>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</si>
  <si>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</si>
  <si>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</si>
  <si>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</si>
  <si>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</si>
  <si>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</si>
  <si>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</si>
  <si>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</si>
  <si>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</si>
  <si>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</si>
  <si>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</si>
  <si>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</si>
  <si>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</si>
  <si>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</si>
  <si>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</si>
  <si>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</si>
  <si>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</si>
  <si>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</si>
  <si>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</si>
  <si>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</si>
  <si>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</si>
  <si>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</si>
  <si>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</si>
  <si>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</si>
  <si>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</si>
  <si>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</si>
  <si>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</si>
  <si>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</si>
  <si>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</si>
  <si>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</si>
  <si>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</si>
  <si>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</si>
  <si>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</si>
  <si>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</si>
  <si>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</si>
  <si>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</si>
  <si>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Belföldi kiküldetés</t>
  </si>
  <si>
    <t>Bevétel összesen</t>
  </si>
  <si>
    <t>Polgármester alapilletmény</t>
  </si>
  <si>
    <t>Képviselők tiszteletdíja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</si>
  <si>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</si>
  <si>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</si>
  <si>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</si>
  <si>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</si>
  <si>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</si>
  <si>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</si>
  <si>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</si>
  <si>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</si>
  <si>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</si>
  <si>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Talajterhelési díj</t>
  </si>
  <si>
    <t>Köztemetés</t>
  </si>
  <si>
    <t>Alapilletmény</t>
  </si>
  <si>
    <t>Telefondíj</t>
  </si>
  <si>
    <t>Internet díj</t>
  </si>
  <si>
    <t>Munk által fiz. SZJA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</si>
  <si>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</si>
  <si>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</si>
  <si>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</si>
  <si>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</si>
  <si>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</si>
  <si>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</si>
  <si>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</si>
  <si>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</si>
  <si>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</si>
  <si>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</si>
  <si>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</si>
  <si>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</si>
  <si>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Szociális hozzájárulási adó</t>
  </si>
  <si>
    <t>Műk.kölcsön visszatérülés</t>
  </si>
  <si>
    <t>Felh.kölcsön visszatérülés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</si>
  <si>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</si>
  <si>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</si>
  <si>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</si>
  <si>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</si>
  <si>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</si>
  <si>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</si>
  <si>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</si>
  <si>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</si>
  <si>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</si>
  <si>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</si>
  <si>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</si>
  <si>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</si>
  <si>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</si>
  <si>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</si>
  <si>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Külső bizottsági tagok</t>
  </si>
  <si>
    <t>Ügyvédi díj</t>
  </si>
  <si>
    <t>Tervek,engedélyek,földmérési munkák</t>
  </si>
  <si>
    <t>Egyéb kommunikációs szolgáltatás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</si>
  <si>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</si>
  <si>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</si>
  <si>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</si>
  <si>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</si>
  <si>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</si>
  <si>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</si>
  <si>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</si>
  <si>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</si>
  <si>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</si>
  <si>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</si>
  <si>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</si>
  <si>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</si>
  <si>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</si>
  <si>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</si>
  <si>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</si>
  <si>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Veszélyes hulladék</t>
  </si>
  <si>
    <t>Hajtó és kenőanyag</t>
  </si>
  <si>
    <t>Karbantartási anyag</t>
  </si>
  <si>
    <t>Balatonszentgyörgy óvoda pénz átadás</t>
  </si>
  <si>
    <t>Tűzifa segély</t>
  </si>
  <si>
    <t>Bursa Hungarica</t>
  </si>
  <si>
    <t>Magánszemélyek kommunális adója</t>
  </si>
  <si>
    <t>Vagyonbiztosítás</t>
  </si>
  <si>
    <t>Nyelvpótlék</t>
  </si>
  <si>
    <t>Egyéb sajátos bevétel</t>
  </si>
  <si>
    <t>Naturista kemping bérleti díj</t>
  </si>
  <si>
    <t>TB-től átvett támogatás</t>
  </si>
  <si>
    <t>Kiszámlázott Áfa</t>
  </si>
  <si>
    <t>Betegszabadság</t>
  </si>
  <si>
    <t>Munka és védőruha</t>
  </si>
  <si>
    <t>Foglalkozás eü.</t>
  </si>
  <si>
    <t>Munkáltató által fiz.szja</t>
  </si>
  <si>
    <t>Terembérlet Műv.ház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</si>
  <si>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</si>
  <si>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</si>
  <si>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</si>
  <si>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</si>
  <si>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</si>
  <si>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</si>
  <si>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</si>
  <si>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Egyéb kiadás</t>
  </si>
  <si>
    <t>Reklám és propaganda</t>
  </si>
  <si>
    <t xml:space="preserve">Belföldi kiküldetés </t>
  </si>
  <si>
    <t>Egyéb költségtérítés</t>
  </si>
  <si>
    <t>Orvosi ügyelet támogatás</t>
  </si>
  <si>
    <t>Közös Hivatal támogatása</t>
  </si>
  <si>
    <t>Balatonberény Önkormányzati szinten összesített</t>
  </si>
  <si>
    <t>Összesítő Balatonberény Önkormányzat</t>
  </si>
  <si>
    <t>Kommunális adó</t>
  </si>
  <si>
    <t>Bank kezelési költség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</si>
  <si>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</si>
  <si>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</si>
  <si>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</si>
  <si>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</si>
  <si>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</si>
  <si>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</si>
  <si>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</si>
  <si>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Közterület használati díjak</t>
  </si>
  <si>
    <t>Utak üzemeltetése</t>
  </si>
  <si>
    <t>Tulajdoni lap,végrehaj. bejegy,helyszínrajz</t>
  </si>
  <si>
    <t xml:space="preserve">Telefondíj </t>
  </si>
  <si>
    <t>Egyéb információhordozó</t>
  </si>
  <si>
    <t>Vízdíj</t>
  </si>
  <si>
    <t>Fénymásoló üzemeltetés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</si>
  <si>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</si>
  <si>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</si>
  <si>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</si>
  <si>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</si>
  <si>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</si>
  <si>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</si>
  <si>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</si>
  <si>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</si>
  <si>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</si>
  <si>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</si>
  <si>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Köztisztviselői nap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</si>
  <si>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</si>
  <si>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</si>
  <si>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</si>
  <si>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</si>
  <si>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</si>
  <si>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</si>
  <si>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Fénymásolás,egyéb irodai szolgáltatás Műv.Ház</t>
  </si>
  <si>
    <t>Kulturális műsorok,rendezvények szervezése Műv.Ház</t>
  </si>
  <si>
    <t>Könyvtári szolgáltatások Műv.Ház</t>
  </si>
  <si>
    <t>0511011</t>
  </si>
  <si>
    <t>0521</t>
  </si>
  <si>
    <t>053221</t>
  </si>
  <si>
    <t>053411</t>
  </si>
  <si>
    <t>094021</t>
  </si>
  <si>
    <t>05711</t>
  </si>
  <si>
    <t>053371</t>
  </si>
  <si>
    <t>09341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</si>
  <si>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</si>
  <si>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</si>
  <si>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</si>
  <si>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</si>
  <si>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</si>
  <si>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</si>
  <si>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</si>
  <si>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</si>
  <si>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</si>
  <si>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</si>
  <si>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</si>
  <si>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</si>
  <si>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</si>
  <si>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</si>
  <si>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</si>
  <si>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</si>
  <si>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</si>
  <si>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</si>
  <si>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</si>
  <si>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</si>
  <si>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</si>
  <si>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</si>
  <si>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</si>
  <si>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</si>
  <si>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Továbbszámlázott bevételek</t>
  </si>
  <si>
    <t>Szakmai anyag</t>
  </si>
  <si>
    <t>Továbbszámlázott kiadás</t>
  </si>
  <si>
    <t>Hulladék szállítás</t>
  </si>
  <si>
    <t>Múlt Ház belépő</t>
  </si>
  <si>
    <t>Alpolgármester tiszteletdíj</t>
  </si>
  <si>
    <t>Alpolgármester költségátalány</t>
  </si>
  <si>
    <t>Polgármester költségátalány</t>
  </si>
  <si>
    <t>B.berényért Egyesület</t>
  </si>
  <si>
    <t>Szezonnyitó, búcsú,népdalkörök tal.fellépti díj</t>
  </si>
  <si>
    <t>Nyári programok fellépés utáni Áfa</t>
  </si>
  <si>
    <t>Augusztus 20 tűzijáték</t>
  </si>
  <si>
    <t>Augusztus 20 fellépési díj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</si>
  <si>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</si>
  <si>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</si>
  <si>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</si>
  <si>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</si>
  <si>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Testvértelepüléssel kapcs kiadás Áfa</t>
  </si>
  <si>
    <t>Tartalék elemi kár esetén</t>
  </si>
  <si>
    <t>0527</t>
  </si>
  <si>
    <t>0511071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</si>
  <si>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</si>
  <si>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</si>
  <si>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</si>
  <si>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</si>
  <si>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</si>
  <si>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</si>
  <si>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</si>
  <si>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</si>
  <si>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Sport Egyesület támogatás gépjármű üzemeltetésre</t>
  </si>
  <si>
    <t>Megbízási díj Értéktár Bizottság</t>
  </si>
  <si>
    <t>091111</t>
  </si>
  <si>
    <t>Turisztikai Egyesület támogatás működésre</t>
  </si>
  <si>
    <t>013320 Köztemető fenntartás és működtetés</t>
  </si>
  <si>
    <t>Temető fenntartás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</si>
  <si>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</si>
  <si>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</si>
  <si>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</si>
  <si>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</si>
  <si>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</si>
  <si>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</si>
  <si>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</si>
  <si>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Pályázattal kapcsolatos kiadások</t>
  </si>
  <si>
    <t>Kis értékű tárgyi eszköz</t>
  </si>
  <si>
    <t>Kerekítés</t>
  </si>
  <si>
    <t>Testületi ülés közvetítés</t>
  </si>
  <si>
    <t>Előző évi elszámolás visszafizetés</t>
  </si>
  <si>
    <t>091151</t>
  </si>
  <si>
    <t>Lakossági víz és csatorna szolg.támogatás</t>
  </si>
  <si>
    <t>Augusztus 20 rendezvény technikai lebonyolítás</t>
  </si>
  <si>
    <t>Önk.működési ktgvetési támogatás</t>
  </si>
  <si>
    <t>Önk.felhalmozási ktgvetési támogatás</t>
  </si>
  <si>
    <t>Felhalm. bevétel összesen (19-25)</t>
  </si>
  <si>
    <t>BEVÉTEL ÖSSZESEN (1-27)</t>
  </si>
  <si>
    <t>Cafetéria juttatás</t>
  </si>
  <si>
    <t>Kulturális illetménypótlék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</si>
  <si>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</si>
  <si>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</si>
  <si>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</si>
  <si>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</si>
  <si>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</si>
  <si>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</si>
  <si>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</si>
  <si>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</si>
  <si>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</si>
  <si>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</si>
  <si>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</si>
  <si>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</si>
  <si>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</si>
  <si>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</si>
  <si>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094031</t>
  </si>
  <si>
    <t>0981311</t>
  </si>
  <si>
    <t>053331</t>
  </si>
  <si>
    <t>053421</t>
  </si>
  <si>
    <t>053551</t>
  </si>
  <si>
    <t>05641</t>
  </si>
  <si>
    <t>093511</t>
  </si>
  <si>
    <t>093551</t>
  </si>
  <si>
    <t>0550211</t>
  </si>
  <si>
    <t>059141</t>
  </si>
  <si>
    <t>091141</t>
  </si>
  <si>
    <t>055131</t>
  </si>
  <si>
    <t>0511131</t>
  </si>
  <si>
    <t>05481</t>
  </si>
  <si>
    <t>Helyi adó bevételek</t>
  </si>
  <si>
    <t>Térítési díj átvállalás iskola</t>
  </si>
  <si>
    <t>Közbeszerzés lefolytatása</t>
  </si>
  <si>
    <t>09251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</si>
  <si>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</si>
  <si>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</si>
  <si>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</si>
  <si>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</si>
  <si>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</si>
  <si>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Intézményen kívüli gyermekétkezt.</t>
  </si>
  <si>
    <t>104037 Intézményen kívüli gyermekétkeztetés</t>
  </si>
  <si>
    <t>Gyepmesteri szolgáltatás</t>
  </si>
  <si>
    <t>Szakmai anyagok</t>
  </si>
  <si>
    <t>Közrend ellenőr személyi juttatás</t>
  </si>
  <si>
    <t>066020 Átvett pénz állami támogatás</t>
  </si>
  <si>
    <t>Átvett pénz állami támogatás</t>
  </si>
  <si>
    <t>0551235</t>
  </si>
  <si>
    <t>091636</t>
  </si>
  <si>
    <t>0550636</t>
  </si>
  <si>
    <t>0550637</t>
  </si>
  <si>
    <t>094111</t>
  </si>
  <si>
    <t>05512322</t>
  </si>
  <si>
    <t>093431</t>
  </si>
  <si>
    <t>093433</t>
  </si>
  <si>
    <t>093434</t>
  </si>
  <si>
    <t>0935137</t>
  </si>
  <si>
    <t>0935538</t>
  </si>
  <si>
    <t>09363</t>
  </si>
  <si>
    <t>0936312</t>
  </si>
  <si>
    <t>0550213</t>
  </si>
  <si>
    <t>0550233</t>
  </si>
  <si>
    <t>0550231</t>
  </si>
  <si>
    <t>059143</t>
  </si>
  <si>
    <t>091634</t>
  </si>
  <si>
    <t>018030 Idősek nappali ellátása</t>
  </si>
  <si>
    <t>05483</t>
  </si>
  <si>
    <t>0548317</t>
  </si>
  <si>
    <t>0548316</t>
  </si>
  <si>
    <t>0548315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</si>
  <si>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</si>
  <si>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</si>
  <si>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</si>
  <si>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Belső ellenőrzés</t>
  </si>
  <si>
    <t>Szociális tüzelőanyag beszerzés Áfa</t>
  </si>
  <si>
    <t>018030 Óvodai nevelés, ellátás működtetési feladatai</t>
  </si>
  <si>
    <t>Balatonszentgyörgy óvoda előző évi elszámolás</t>
  </si>
  <si>
    <t>Víz és csatorna támogatás átadás DRV-nek</t>
  </si>
  <si>
    <t>051101</t>
  </si>
  <si>
    <t>098143</t>
  </si>
  <si>
    <t>Eseti nevelési segély/iskoláztatási támogatás/</t>
  </si>
  <si>
    <t>Szoc.hozzájár.adó</t>
  </si>
  <si>
    <t>KIADÁS</t>
  </si>
  <si>
    <t>BEVÉTEL</t>
  </si>
  <si>
    <t>631-re</t>
  </si>
  <si>
    <t>Utánfutó biztosítás</t>
  </si>
  <si>
    <t>Adatkezelési szoftwer</t>
  </si>
  <si>
    <t>05621</t>
  </si>
  <si>
    <t>Szociális tüzelőanyag támogatás</t>
  </si>
  <si>
    <t>Szociális tüzelőanyag beszerzés</t>
  </si>
  <si>
    <t>Adatvédelmi szolgáltatás</t>
  </si>
  <si>
    <t>053413</t>
  </si>
  <si>
    <t>Kiküldetés</t>
  </si>
  <si>
    <t>Hangosítás éves kisrendezvények, ünnepek</t>
  </si>
  <si>
    <t>082044 Könyvtári szolgáltatások  50%</t>
  </si>
  <si>
    <t>018030 Önkormányzatok igazgatási tevékenysége</t>
  </si>
  <si>
    <t>0911311</t>
  </si>
  <si>
    <t>0911321</t>
  </si>
  <si>
    <t>Kamerarendszer karbantartás</t>
  </si>
  <si>
    <t>Riasztó karbantartás, felügyelet</t>
  </si>
  <si>
    <t>Informatikai szolgáltatás</t>
  </si>
  <si>
    <t>Beruházás áfa</t>
  </si>
  <si>
    <t>Támogatásértékű működési bevétel 0916</t>
  </si>
  <si>
    <t>Működési célú pénz átvétel ÁHT-n kívülről 0965</t>
  </si>
  <si>
    <t>Támogatásértékű felhalmozási bevétel 0925</t>
  </si>
  <si>
    <t>053373</t>
  </si>
  <si>
    <t>Szünidei gyermekétkeztetés vásárolt élelmezés</t>
  </si>
  <si>
    <t>Cafeteria</t>
  </si>
  <si>
    <t>Munkáltatót terhelő szja</t>
  </si>
  <si>
    <t>Játszóterek időszakos felülvizsgálata</t>
  </si>
  <si>
    <t>Tartalék</t>
  </si>
  <si>
    <t>Ft</t>
  </si>
  <si>
    <t>Toner, tintapatron</t>
  </si>
  <si>
    <t>Egyéb bevétel</t>
  </si>
  <si>
    <t>09653</t>
  </si>
  <si>
    <t>05643</t>
  </si>
  <si>
    <t>Működési célú pénz átadás ÁHT-n kívülre (05512)</t>
  </si>
  <si>
    <t>Támogatásértékű működési kiadás (05506)</t>
  </si>
  <si>
    <t>Fogászati ügyelet ellátás támogatása</t>
  </si>
  <si>
    <t>Igazgatási szolg. Díj</t>
  </si>
  <si>
    <t>Pályázati támogatás</t>
  </si>
  <si>
    <t xml:space="preserve">Alapilletmény, alapbér </t>
  </si>
  <si>
    <t xml:space="preserve">Kis ért.informatikai eszköz </t>
  </si>
  <si>
    <t>066020 "Veszprém-Balaton 2023 EKF program" Múltház felújítás</t>
  </si>
  <si>
    <t>097534</t>
  </si>
  <si>
    <t>"Veszprém-Balaton 2023 EKF program" Múltház felújítás</t>
  </si>
  <si>
    <t>0511133</t>
  </si>
  <si>
    <t>Szociális tüzifa feldolgozás, szállítás</t>
  </si>
  <si>
    <t>0525</t>
  </si>
  <si>
    <t>Táppénz hozzájárulás</t>
  </si>
  <si>
    <t>Karbantartás</t>
  </si>
  <si>
    <t>094071</t>
  </si>
  <si>
    <t>053213</t>
  </si>
  <si>
    <t>053363</t>
  </si>
  <si>
    <t>053343</t>
  </si>
  <si>
    <t>053361</t>
  </si>
  <si>
    <t>Projektmenedzsment</t>
  </si>
  <si>
    <t>Nyilvánosság biztosítása</t>
  </si>
  <si>
    <t>Felújítás áfa</t>
  </si>
  <si>
    <t>062020 MFP-KEB/2021 Közösségszervezéshez kapcsolódó bértámogatás</t>
  </si>
  <si>
    <t>Járulék</t>
  </si>
  <si>
    <t>Ixnet program</t>
  </si>
  <si>
    <t>0511031</t>
  </si>
  <si>
    <t>Jutalom</t>
  </si>
  <si>
    <t>Óvoda elöző évi elszámolás</t>
  </si>
  <si>
    <t>051221</t>
  </si>
  <si>
    <t>Felújítás önerő</t>
  </si>
  <si>
    <t>MFP-KEB/2021 Közösségszervezéshez kapcsolódó bértámogatás</t>
  </si>
  <si>
    <t>Kiszámlázott szolg. Áfa</t>
  </si>
  <si>
    <t>05336</t>
  </si>
  <si>
    <t>Fordítás</t>
  </si>
  <si>
    <t>Ügyfélszolgálati ügyintéző alapilletmény</t>
  </si>
  <si>
    <t>Ügyfélszolgálati ügyintéző nyelvpótlék</t>
  </si>
  <si>
    <t>Múlt Ház bontás,felújítás</t>
  </si>
  <si>
    <t>Múlt Ház tervezés, szakmai dokumentáció</t>
  </si>
  <si>
    <t>Felújítás összesen</t>
  </si>
  <si>
    <t>Kerti bútor beszerzés</t>
  </si>
  <si>
    <t>Beruházás összesen</t>
  </si>
  <si>
    <t>Múzeumőr alapilletmény</t>
  </si>
  <si>
    <t>Személyi juttatás összesen</t>
  </si>
  <si>
    <t>Munkáltatót terhelő járulék összesen</t>
  </si>
  <si>
    <t xml:space="preserve">Hatósági díjak, könyvvizsgáló, </t>
  </si>
  <si>
    <t>Múlt Ház műszaki ellenőrzés</t>
  </si>
  <si>
    <t>Közbeszerzés, nyilvánosság, projekt menedzser</t>
  </si>
  <si>
    <t>Dologi kiadás összesen</t>
  </si>
  <si>
    <t>Kiadás mindösszesen:</t>
  </si>
  <si>
    <t>színpadfedés és fénytechnika bérlés  3 alkalomra</t>
  </si>
  <si>
    <t>Hangtechnika bérlése 3 alkalomra</t>
  </si>
  <si>
    <t>Megbízási díj főépítész</t>
  </si>
  <si>
    <t>09751</t>
  </si>
  <si>
    <t>09361</t>
  </si>
  <si>
    <t>053123</t>
  </si>
  <si>
    <t>053333</t>
  </si>
  <si>
    <t>Bérleti díj</t>
  </si>
  <si>
    <t>Polgármesteri illetmény támogatása</t>
  </si>
  <si>
    <t>Szoc.hozzájárulási adó</t>
  </si>
  <si>
    <t>062020 MFP-ÖTIF/2022 Önkormányzati temetők infrastrukturális fejlesztése - 2022</t>
  </si>
  <si>
    <t>MFP-ÖTIF/2022 Önkormányzati temetők infrastrukturális fejlesztése - 2022</t>
  </si>
  <si>
    <t>05623</t>
  </si>
  <si>
    <t>Csicsergő-félsziget közterület fejlesztése</t>
  </si>
  <si>
    <t>Iparűzési adóhoz kapcsolódó kiegészítő támogatás</t>
  </si>
  <si>
    <t>091163</t>
  </si>
  <si>
    <t>Elöző évi elszámolás (Szünidei étkezés)</t>
  </si>
  <si>
    <t>Ravatalozó felújítás</t>
  </si>
  <si>
    <t>Új urnafal kialakítás</t>
  </si>
  <si>
    <t>Halott hűtő</t>
  </si>
  <si>
    <t>066020 P-TF-34/2021 Balatonberényi Csicsergő-félsziget közterület fejlesztése BFT pályázat</t>
  </si>
  <si>
    <t xml:space="preserve">Felhalmozási célú pénz átadás </t>
  </si>
  <si>
    <t>65 év felettiek karácsonyi támogatása</t>
  </si>
  <si>
    <t>053113</t>
  </si>
  <si>
    <t>Elöző évi elszámolás (Iparűzési adó kiegészítés)</t>
  </si>
  <si>
    <t>Szakmai szolgáltatás</t>
  </si>
  <si>
    <t>Megbízási díj nyertes pályázatok után</t>
  </si>
  <si>
    <t>Külső személyi juttatás</t>
  </si>
  <si>
    <t>Közvilágítási lámpatest</t>
  </si>
  <si>
    <t>018020 Központi költségvetési befizetések</t>
  </si>
  <si>
    <t>0550223</t>
  </si>
  <si>
    <t>0550221</t>
  </si>
  <si>
    <t>Finanszírozási kiadás</t>
  </si>
  <si>
    <t>Karbantartási</t>
  </si>
  <si>
    <t>Karácsonyi támogatás</t>
  </si>
  <si>
    <t>Sport Egyesület támogatás működésre</t>
  </si>
  <si>
    <t>Szabadstrand kialakítás költségei</t>
  </si>
  <si>
    <t>Egyéb községi ünnepek</t>
  </si>
  <si>
    <t>Egyéb anyag</t>
  </si>
  <si>
    <t>B.keresztúr Alapszolg.Közp.elöző évi elszámolás</t>
  </si>
  <si>
    <t>0511061</t>
  </si>
  <si>
    <t>Jubileumi jutalom</t>
  </si>
  <si>
    <t>066020 TOP_PLUSZ-3.3.2-21-SO1-2022-00009 Orvosi rendelők felújítása Balatonberényben és Vörsön</t>
  </si>
  <si>
    <t>Eszközbeszerzés költségei</t>
  </si>
  <si>
    <t>Orvosi rendelő felújítás</t>
  </si>
  <si>
    <t>Műszaki jellgű szolgáltatások</t>
  </si>
  <si>
    <t>Térfigyelő kamerarendszer bővítése</t>
  </si>
  <si>
    <t>TOP_PLUSZ Orvosi rendelő felújítás</t>
  </si>
  <si>
    <t>2023.évi költségvetés</t>
  </si>
  <si>
    <t>Parkolási tanulmány</t>
  </si>
  <si>
    <t>Klímabarát tagdíj</t>
  </si>
  <si>
    <t>Útburkolat felújítás</t>
  </si>
  <si>
    <t>Projektelőkészítés</t>
  </si>
  <si>
    <t>Nem elszámolható költségek</t>
  </si>
  <si>
    <t xml:space="preserve">VP6-7.2.1.1-21 Külterületi helyi közutak fejlesztése </t>
  </si>
  <si>
    <t>045160 VP6-7.2.1.1-21 Külterületi helyi közutak fejlesztése  - Mise út</t>
  </si>
  <si>
    <t>Idősek Klubja tetőszerkezet felújítás</t>
  </si>
  <si>
    <t>Béke park kerékpáros pumpapálya önerő</t>
  </si>
  <si>
    <t>Kulturális feladatok bérjellgű kiegészítő támogatás</t>
  </si>
  <si>
    <t>Kulturális bértámogatás visszautalása</t>
  </si>
  <si>
    <t>B.keresztúr Alapszolg.Közp.pénz átadás</t>
  </si>
  <si>
    <t>2023. évi eredeti költségvetés</t>
  </si>
  <si>
    <t>2023.évi költségvetés módosítás</t>
  </si>
  <si>
    <t xml:space="preserve">2023.évi módosított költségvetés </t>
  </si>
  <si>
    <t xml:space="preserve">Megbízási díj helyi újság </t>
  </si>
  <si>
    <t>2023.évi állami támogatás megelőlegezés</t>
  </si>
  <si>
    <t xml:space="preserve">Lakott külterülettel kapcs.fel. </t>
  </si>
  <si>
    <t xml:space="preserve">Zöldterület gazd.kapcsolatos feladat </t>
  </si>
  <si>
    <t>Közvilágítás fenntartás támogatás</t>
  </si>
  <si>
    <t xml:space="preserve">Köztemető fenntartás támogatás </t>
  </si>
  <si>
    <t xml:space="preserve">Közutak fenntartásának támogatása </t>
  </si>
  <si>
    <t xml:space="preserve">Egyéb önkormányzati feladat </t>
  </si>
  <si>
    <t>Kistelep. szociális feladatainak tám.</t>
  </si>
  <si>
    <t xml:space="preserve">Rászoruló gyermekek szünidei étkeztetése </t>
  </si>
  <si>
    <t xml:space="preserve">Előző évi elszámolás visszafizetés kamat </t>
  </si>
  <si>
    <t xml:space="preserve">2023.évi áll. Tám. megelőlegezés vissza </t>
  </si>
  <si>
    <t>Önkormányzati szolidaritási hozzájárulás</t>
  </si>
  <si>
    <r>
      <t>Polgármesteri illetmény kieg. támogatása</t>
    </r>
    <r>
      <rPr>
        <b/>
        <sz val="8"/>
        <rFont val="Arial CE"/>
        <charset val="238"/>
      </rPr>
      <t xml:space="preserve"> </t>
    </r>
  </si>
  <si>
    <r>
      <t>2023.évi bér kiegészítő támogatás</t>
    </r>
    <r>
      <rPr>
        <b/>
        <sz val="8"/>
        <rFont val="Arial CE"/>
        <charset val="238"/>
      </rPr>
      <t xml:space="preserve"> </t>
    </r>
  </si>
  <si>
    <t>2023.évi tényleges teljesítés</t>
  </si>
  <si>
    <t>Adatok:  Ft-ban</t>
  </si>
  <si>
    <t>Adatok: Ft-ban</t>
  </si>
  <si>
    <t>Egyéb kommunikációs szolgáltatás WIFI hálózat)</t>
  </si>
  <si>
    <t>Helyi újság nyomtatása</t>
  </si>
  <si>
    <t>053523</t>
  </si>
  <si>
    <t>053521</t>
  </si>
  <si>
    <t>Áfa fizetés</t>
  </si>
  <si>
    <t>082094 Kulturális bérfejlesztés támogatás</t>
  </si>
  <si>
    <t>0511013</t>
  </si>
  <si>
    <t>05231</t>
  </si>
  <si>
    <t>Méhnyakrákszűrés díja</t>
  </si>
  <si>
    <t>Marcali Mentők Egyesülete támogatás</t>
  </si>
  <si>
    <t>Fel nem használt támogatási összeg visszautalása</t>
  </si>
  <si>
    <t>Egyéb dologi kiadás</t>
  </si>
  <si>
    <t>066020 TOP-5.3.1 Helyi identitás és kohézió erősítés pályázat</t>
  </si>
  <si>
    <t>TOP-5.3.1 Helyi identitás és kohézió erősítés pályázat</t>
  </si>
  <si>
    <t>Kulturális bérfejlesztés támogatás</t>
  </si>
  <si>
    <t>2024.évi állami támogatás megelőlegezés</t>
  </si>
  <si>
    <t>910502 Közművelődési intézmények, közösségi színterek működtetése</t>
  </si>
  <si>
    <t>094103</t>
  </si>
  <si>
    <t>094101</t>
  </si>
  <si>
    <t>Kártérítés</t>
  </si>
  <si>
    <t>0916332</t>
  </si>
  <si>
    <t>Mammográfia útiköltség hozzájárulás</t>
  </si>
  <si>
    <t>05673</t>
  </si>
  <si>
    <t>Kis érték tárgyi eszköz</t>
  </si>
  <si>
    <t>B.szentgyörgy fogorvosi szék vásláshoz hozzájárulás</t>
  </si>
  <si>
    <t>09753</t>
  </si>
  <si>
    <t>Működési célú átvett pénz lakosságtól</t>
  </si>
  <si>
    <t>Felhalmozási célú átvett pénz lakpsságtól</t>
  </si>
  <si>
    <t>051223</t>
  </si>
  <si>
    <t>062020 Magyar Falu program Önkormányzati tulajdonban lévő ingatlanok fejlesztése (Műv.Ház) MFP-ÖTIK/2021</t>
  </si>
  <si>
    <t>05841</t>
  </si>
  <si>
    <t>Elszámolás utáni visszafizetendő támogatás</t>
  </si>
  <si>
    <t>MFP-ÖTIK/2021 Műv.Ház fejlesztés</t>
  </si>
  <si>
    <t>094113</t>
  </si>
  <si>
    <t>Elöző évi áramdíj visszautalás</t>
  </si>
  <si>
    <t>0533113</t>
  </si>
  <si>
    <t>0533123</t>
  </si>
  <si>
    <t>0533143</t>
  </si>
  <si>
    <t>0533111</t>
  </si>
  <si>
    <t>0533121</t>
  </si>
  <si>
    <t>0533141</t>
  </si>
  <si>
    <t xml:space="preserve">Áfa visszatérülés </t>
  </si>
  <si>
    <t xml:space="preserve">Maradvány ig.vétel (felhalmozási) </t>
  </si>
  <si>
    <t>Számítástechnikai szolgáltatás, inf eszk.karbant</t>
  </si>
  <si>
    <t>053513</t>
  </si>
  <si>
    <t>Vízelvezető árok karbantartás</t>
  </si>
  <si>
    <t>Vásárolt anyag</t>
  </si>
  <si>
    <t>016040 Bethlen Gábor Alapkezelő TTP-KP-1-2023/1-000/36</t>
  </si>
  <si>
    <t>"Magyar-magyar közösségi kapcsolatok támogatása" - Testvér-települési táboroztatás támogatása</t>
  </si>
  <si>
    <t>0965123</t>
  </si>
  <si>
    <t>09651</t>
  </si>
  <si>
    <t>091635</t>
  </si>
  <si>
    <t xml:space="preserve">Alapbér </t>
  </si>
  <si>
    <t>066020 Nyári diákmunka 2023</t>
  </si>
  <si>
    <t>Testvér-települési táboroztatás támogatása</t>
  </si>
  <si>
    <t>Nyári diákmunka 2023</t>
  </si>
  <si>
    <t>53521</t>
  </si>
  <si>
    <t>Fizetendő áfa</t>
  </si>
  <si>
    <t>Gyermekétkeztetés hozzájárulás</t>
  </si>
  <si>
    <t>Elöző évi gázdíj visszautalás</t>
  </si>
  <si>
    <t>053533</t>
  </si>
  <si>
    <t>053531</t>
  </si>
  <si>
    <t>Kamatfizetés</t>
  </si>
  <si>
    <t>Közbeszerzési eljárás</t>
  </si>
  <si>
    <t>Kártevőírtás</t>
  </si>
  <si>
    <t>Rozmaring utca útfelújítás</t>
  </si>
  <si>
    <t>Alapbér (Turisztikai referens)</t>
  </si>
  <si>
    <t>Tájházak és Szabadtéri Múzeumok Szövetsége tagdíj</t>
  </si>
  <si>
    <t>0911151</t>
  </si>
  <si>
    <t>Rendkívüli önkormányzati támogatás</t>
  </si>
  <si>
    <t>Támogatás</t>
  </si>
  <si>
    <t>082091 Minősített Közösségi Színtér Cím</t>
  </si>
  <si>
    <t>2024. évi költségvetés</t>
  </si>
  <si>
    <t>Azonosító:   rendelet</t>
  </si>
  <si>
    <t xml:space="preserve">Iratkezelési azonosító:   </t>
  </si>
  <si>
    <t>Külterületi utcanéctáblák</t>
  </si>
  <si>
    <t>09521</t>
  </si>
  <si>
    <t>Ingatlan értékesítés 2590 hrsz</t>
  </si>
  <si>
    <t>Gyermekjóléti Központ támogatás</t>
  </si>
  <si>
    <t>053553</t>
  </si>
  <si>
    <t>NHSZ Zöldfok Zrt. részére jogerős ítélet alapján kártérítés, perköltség, kamat</t>
  </si>
  <si>
    <t>Saját erő</t>
  </si>
  <si>
    <t>Közvilágítás üzemeltetési támogatás</t>
  </si>
  <si>
    <t>Kulturális feladatok támogatása</t>
  </si>
  <si>
    <t>2024.évi költségvetés</t>
  </si>
  <si>
    <t>2023. évi tényleges teljsítés</t>
  </si>
  <si>
    <t>Veszprém-Balaton 2023. évi hozzájárulás</t>
  </si>
  <si>
    <t>Redőny 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</si>
</sst>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sz val="8"/>
      <name val="Arial"/>
      <family val="2"/>
      <charset val="238"/>
    </font>
    <font>
      <sz val="8"/>
      <color theme="1"/>
      <name val="Arial ce"/>
    </font>
    <font>
      <b/>
      <sz val="7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0" fontId="2" fillId="0" borderId="0" xfId="0" applyFont="1"/>
    <xf numFmtId="3" fontId="2" fillId="0" borderId="0" xfId="0" applyNumberFormat="1" applyFont="1"/>
    <xf numFmtId="0" fontId="3" fillId="0" borderId="1" xfId="0" applyFont="1" applyBorder="1"/>
    <xf numFmtId="0" fontId="7" fillId="0" borderId="0" xfId="0" applyFont="1"/>
    <xf numFmtId="3" fontId="7" fillId="0" borderId="0" xfId="0" applyNumberFormat="1" applyFont="1"/>
    <xf numFmtId="0" fontId="2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3" fontId="16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3" fontId="11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8" fillId="0" borderId="1" xfId="0" applyFont="1" applyBorder="1" applyAlignment="1">
      <alignment horizontal="left"/>
    </xf>
    <xf numFmtId="0" fontId="9" fillId="0" borderId="0" xfId="0" applyFont="1"/>
    <xf numFmtId="3" fontId="9" fillId="0" borderId="0" xfId="0" applyNumberFormat="1" applyFont="1"/>
    <xf numFmtId="3" fontId="6" fillId="0" borderId="0" xfId="0" applyNumberFormat="1" applyFont="1"/>
    <xf numFmtId="0" fontId="6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 applyAlignment="1">
      <alignment wrapText="1"/>
    </xf>
    <xf numFmtId="3" fontId="2" fillId="0" borderId="3" xfId="0" applyNumberFormat="1" applyFont="1" applyBorder="1"/>
    <xf numFmtId="49" fontId="14" fillId="0" borderId="1" xfId="0" applyNumberFormat="1" applyFont="1" applyBorder="1" applyAlignment="1">
      <alignment horizontal="left" wrapText="1"/>
    </xf>
    <xf numFmtId="3" fontId="2" fillId="0" borderId="2" xfId="0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/>
    <xf numFmtId="0" fontId="6" fillId="0" borderId="0" xfId="0" applyFont="1"/>
    <xf numFmtId="0" fontId="14" fillId="0" borderId="0" xfId="0" applyFont="1" applyAlignment="1">
      <alignment wrapText="1"/>
    </xf>
    <xf numFmtId="0" fontId="21" fillId="0" borderId="0" xfId="0" applyFont="1" applyAlignment="1">
      <alignment wrapText="1"/>
    </xf>
    <xf numFmtId="49" fontId="2" fillId="0" borderId="0" xfId="0" applyNumberFormat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49" fontId="1" fillId="0" borderId="0" xfId="0" applyNumberFormat="1" applyFont="1" applyAlignment="1">
      <alignment horizontal="left"/>
    </xf>
    <xf numFmtId="3" fontId="16" fillId="0" borderId="0" xfId="0" applyNumberFormat="1" applyFont="1" applyAlignment="1">
      <alignment horizontal="center" wrapText="1"/>
    </xf>
    <xf numFmtId="3" fontId="1" fillId="0" borderId="0" xfId="0" applyNumberFormat="1" applyFont="1"/>
    <xf numFmtId="49" fontId="5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49" fontId="7" fillId="0" borderId="1" xfId="0" applyNumberFormat="1" applyFont="1" applyBorder="1" applyAlignment="1">
      <alignment horizontal="left"/>
    </xf>
    <xf numFmtId="0" fontId="7" fillId="0" borderId="1" xfId="0" applyFont="1" applyBorder="1"/>
    <xf numFmtId="49" fontId="7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/>
    <xf numFmtId="3" fontId="5" fillId="0" borderId="1" xfId="0" applyNumberFormat="1" applyFont="1" applyBorder="1"/>
    <xf numFmtId="3" fontId="5" fillId="0" borderId="0" xfId="0" applyNumberFormat="1" applyFont="1"/>
    <xf numFmtId="3" fontId="2" fillId="0" borderId="1" xfId="0" applyNumberFormat="1" applyFont="1" applyBorder="1" applyAlignment="1">
      <alignment wrapText="1"/>
    </xf>
    <xf numFmtId="49" fontId="12" fillId="0" borderId="0" xfId="0" applyNumberFormat="1" applyFont="1" applyAlignment="1">
      <alignment horizontal="left"/>
    </xf>
    <xf numFmtId="0" fontId="12" fillId="0" borderId="0" xfId="0" applyFont="1"/>
    <xf numFmtId="3" fontId="12" fillId="0" borderId="0" xfId="0" applyNumberFormat="1" applyFont="1"/>
    <xf numFmtId="49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16" fontId="2" fillId="0" borderId="1" xfId="0" applyNumberFormat="1" applyFont="1" applyBorder="1"/>
    <xf numFmtId="0" fontId="2" fillId="0" borderId="1" xfId="0" applyFont="1" applyBorder="1" applyAlignment="1">
      <alignment wrapText="1"/>
    </xf>
    <xf numFmtId="3" fontId="3" fillId="0" borderId="0" xfId="0" applyNumberFormat="1" applyFont="1"/>
    <xf numFmtId="3" fontId="3" fillId="0" borderId="1" xfId="0" applyNumberFormat="1" applyFont="1" applyBorder="1"/>
    <xf numFmtId="49" fontId="4" fillId="0" borderId="0" xfId="0" applyNumberFormat="1" applyFont="1" applyAlignment="1">
      <alignment horizontal="left"/>
    </xf>
    <xf numFmtId="0" fontId="3" fillId="0" borderId="0" xfId="0" applyFont="1"/>
    <xf numFmtId="3" fontId="19" fillId="0" borderId="0" xfId="0" applyNumberFormat="1" applyFont="1"/>
    <xf numFmtId="3" fontId="20" fillId="0" borderId="0" xfId="0" applyNumberFormat="1" applyFont="1"/>
    <xf numFmtId="3" fontId="4" fillId="0" borderId="0" xfId="0" applyNumberFormat="1" applyFont="1"/>
    <xf numFmtId="49" fontId="15" fillId="0" borderId="1" xfId="0" applyNumberFormat="1" applyFont="1" applyBorder="1" applyAlignment="1">
      <alignment horizontal="left"/>
    </xf>
    <xf numFmtId="0" fontId="15" fillId="0" borderId="1" xfId="0" applyFont="1" applyBorder="1"/>
    <xf numFmtId="3" fontId="15" fillId="0" borderId="1" xfId="0" applyNumberFormat="1" applyFont="1" applyBorder="1"/>
    <xf numFmtId="49" fontId="12" fillId="0" borderId="1" xfId="0" applyNumberFormat="1" applyFont="1" applyBorder="1" applyAlignment="1">
      <alignment horizontal="left"/>
    </xf>
    <xf numFmtId="0" fontId="12" fillId="0" borderId="1" xfId="0" applyFont="1" applyBorder="1"/>
    <xf numFmtId="3" fontId="12" fillId="0" borderId="1" xfId="0" applyNumberFormat="1" applyFont="1" applyBorder="1"/>
    <xf numFmtId="49" fontId="17" fillId="0" borderId="0" xfId="0" applyNumberFormat="1" applyFont="1" applyAlignment="1">
      <alignment horizontal="left"/>
    </xf>
    <xf numFmtId="0" fontId="17" fillId="0" borderId="0" xfId="0" applyFont="1"/>
    <xf numFmtId="3" fontId="17" fillId="0" borderId="0" xfId="0" applyNumberFormat="1" applyFont="1"/>
    <xf numFmtId="3" fontId="15" fillId="0" borderId="0" xfId="0" applyNumberFormat="1" applyFont="1"/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/>
    <xf numFmtId="3" fontId="9" fillId="0" borderId="1" xfId="0" applyNumberFormat="1" applyFont="1" applyBorder="1"/>
    <xf numFmtId="0" fontId="10" fillId="0" borderId="0" xfId="0" applyFont="1"/>
    <xf numFmtId="0" fontId="6" fillId="0" borderId="4" xfId="0" applyFont="1" applyBorder="1" applyAlignment="1">
      <alignment horizontal="center" wrapText="1"/>
    </xf>
    <xf numFmtId="49" fontId="14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3" fontId="5" fillId="0" borderId="5" xfId="0" applyNumberFormat="1" applyFont="1" applyBorder="1"/>
    <xf numFmtId="0" fontId="5" fillId="0" borderId="2" xfId="0" applyFont="1" applyBorder="1" applyAlignment="1">
      <alignment horizontal="center"/>
    </xf>
    <xf numFmtId="49" fontId="1" fillId="0" borderId="0" xfId="0" applyNumberFormat="1" applyFont="1"/>
    <xf numFmtId="2" fontId="1" fillId="0" borderId="0" xfId="0" applyNumberFormat="1" applyFont="1"/>
    <xf numFmtId="0" fontId="2" fillId="0" borderId="0" xfId="0" applyFont="1" applyAlignment="1">
      <alignment wrapText="1"/>
    </xf>
    <xf numFmtId="3" fontId="8" fillId="0" borderId="0" xfId="0" applyNumberFormat="1" applyFont="1" applyAlignment="1">
      <alignment horizontal="right"/>
    </xf>
    <xf numFmtId="3" fontId="2" fillId="0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microsoft.com/office/2017/10/relationships/person" Target="persons/pers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1.xml"/><Relationship Id="rId5" Type="http://schemas.openxmlformats.org/officeDocument/2006/relationships/styles" Target="styles.xml"/><Relationship Id="rId10" Type="http://schemas.microsoft.com/office/2017/10/relationships/person" Target="persons/person0.xml"/><Relationship Id="rId4" Type="http://schemas.openxmlformats.org/officeDocument/2006/relationships/theme" Target="theme/theme1.xml"/><Relationship Id="rId9" Type="http://schemas.microsoft.com/office/2017/10/relationships/person" Target="persons/person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K47"/>
  <sheetViews>
    <sheetView topLeftCell="B16" zoomScaleNormal="100" workbookViewId="0">
      <selection activeCell="K3" sqref="K3"/>
    </sheetView>
  </sheetViews>
  <sheetFormatPr defaultColWidth="9.140625" defaultRowHeight="11.25" x14ac:dyDescent="0.2"/>
  <cols>
    <col min="1" max="1" width="35.5703125" style="37" customWidth="1"/>
    <col min="2" max="10" width="12.5703125" style="3" customWidth="1"/>
    <col min="11" max="11" width="12.28515625" style="3" customWidth="1"/>
    <col min="12" max="16384" width="9.140625" style="3"/>
  </cols>
  <sheetData>
    <row r="1" spans="1:11" ht="12.6" customHeight="1" x14ac:dyDescent="0.2">
      <c r="A1" s="101" t="s">
        <v>107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1" ht="12.6" customHeight="1" x14ac:dyDescent="0.2">
      <c r="A2" s="101" t="s">
        <v>613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1" ht="12.6" customHeight="1" x14ac:dyDescent="0.2">
      <c r="A3" s="27"/>
      <c r="B3" s="27"/>
      <c r="C3" s="27"/>
      <c r="D3" s="27"/>
      <c r="E3" s="27"/>
      <c r="F3" s="27"/>
      <c r="G3" s="27"/>
      <c r="H3" s="27"/>
      <c r="I3" s="27"/>
      <c r="K3" s="89" t="s">
        <v>528</v>
      </c>
    </row>
    <row r="4" spans="1:11" x14ac:dyDescent="0.2">
      <c r="A4" s="28"/>
      <c r="B4" s="99" t="s">
        <v>363</v>
      </c>
      <c r="C4" s="99"/>
      <c r="D4" s="99"/>
      <c r="E4" s="99"/>
      <c r="F4" s="93"/>
      <c r="G4" s="100" t="s">
        <v>364</v>
      </c>
      <c r="H4" s="99"/>
      <c r="I4" s="99"/>
      <c r="J4" s="99"/>
      <c r="K4" s="50"/>
    </row>
    <row r="5" spans="1:11" s="29" customFormat="1" ht="36" customHeight="1" x14ac:dyDescent="0.2">
      <c r="A5" s="28" t="s">
        <v>7</v>
      </c>
      <c r="B5" s="12" t="s">
        <v>508</v>
      </c>
      <c r="C5" s="12" t="s">
        <v>509</v>
      </c>
      <c r="D5" s="12" t="s">
        <v>510</v>
      </c>
      <c r="E5" s="12" t="s">
        <v>526</v>
      </c>
      <c r="F5" s="12" t="s">
        <v>601</v>
      </c>
      <c r="G5" s="12" t="s">
        <v>508</v>
      </c>
      <c r="H5" s="12" t="s">
        <v>509</v>
      </c>
      <c r="I5" s="12" t="s">
        <v>510</v>
      </c>
      <c r="J5" s="12" t="s">
        <v>526</v>
      </c>
      <c r="K5" s="12" t="s">
        <v>601</v>
      </c>
    </row>
    <row r="6" spans="1:11" ht="11.45" customHeight="1" x14ac:dyDescent="0.2">
      <c r="A6" s="30" t="s">
        <v>170</v>
      </c>
      <c r="B6" s="2">
        <f>(Önkormányzat!D16)</f>
        <v>7985268</v>
      </c>
      <c r="C6" s="2">
        <f>(Önkormányzat!E16)</f>
        <v>-1177023</v>
      </c>
      <c r="D6" s="2">
        <f>(Önkormányzat!F16)</f>
        <v>6808245</v>
      </c>
      <c r="E6" s="2">
        <f>(Önkormányzat!G16)</f>
        <v>8759470</v>
      </c>
      <c r="F6" s="2">
        <f>(Önkormányzat!H16)</f>
        <v>0</v>
      </c>
      <c r="G6" s="2"/>
      <c r="H6" s="2"/>
      <c r="I6" s="2"/>
      <c r="J6" s="2"/>
      <c r="K6" s="2"/>
    </row>
    <row r="7" spans="1:11" x14ac:dyDescent="0.2">
      <c r="A7" s="30" t="s">
        <v>94</v>
      </c>
      <c r="B7" s="2">
        <f>SUM(Önkormányzat!D53+Önkormányzat!D61)</f>
        <v>21910500</v>
      </c>
      <c r="C7" s="2">
        <f>SUM(Önkormányzat!E53+Önkormányzat!E61)</f>
        <v>0</v>
      </c>
      <c r="D7" s="2">
        <f>SUM(Önkormányzat!F53+Önkormányzat!F61)</f>
        <v>21910500</v>
      </c>
      <c r="E7" s="2">
        <f>SUM(Önkormányzat!G53+Önkormányzat!G61)</f>
        <v>20638762</v>
      </c>
      <c r="F7" s="2">
        <f>SUM(Önkormányzat!H53+Önkormányzat!H61)</f>
        <v>22249000</v>
      </c>
      <c r="G7" s="31">
        <f>Önkormányzat!D70</f>
        <v>1740000</v>
      </c>
      <c r="H7" s="31">
        <f>Önkormányzat!E70</f>
        <v>0</v>
      </c>
      <c r="I7" s="31">
        <f>Önkormányzat!F70</f>
        <v>1740000</v>
      </c>
      <c r="J7" s="31">
        <f>Önkormányzat!G70</f>
        <v>1740000</v>
      </c>
      <c r="K7" s="31">
        <f>Önkormányzat!H70</f>
        <v>5622000</v>
      </c>
    </row>
    <row r="8" spans="1:11" ht="14.25" customHeight="1" x14ac:dyDescent="0.2">
      <c r="A8" s="30" t="s">
        <v>95</v>
      </c>
      <c r="B8" s="2">
        <f>(Önkormányzat!D83)</f>
        <v>35749167</v>
      </c>
      <c r="C8" s="2">
        <f>(Önkormányzat!E83)</f>
        <v>603338</v>
      </c>
      <c r="D8" s="2">
        <f>(Önkormányzat!F83)</f>
        <v>36352505</v>
      </c>
      <c r="E8" s="2">
        <f>(Önkormányzat!G83)</f>
        <v>36428984</v>
      </c>
      <c r="F8" s="2">
        <f>(Önkormányzat!H83)</f>
        <v>34733933</v>
      </c>
      <c r="G8" s="2"/>
      <c r="H8" s="2"/>
      <c r="I8" s="2"/>
      <c r="J8" s="2"/>
      <c r="K8" s="2"/>
    </row>
    <row r="9" spans="1:11" ht="13.5" customHeight="1" x14ac:dyDescent="0.2">
      <c r="A9" s="30" t="s">
        <v>185</v>
      </c>
      <c r="B9" s="2">
        <f>(Önkormányzat!D100)</f>
        <v>203200</v>
      </c>
      <c r="C9" s="2">
        <f>(Önkormányzat!E100)</f>
        <v>0</v>
      </c>
      <c r="D9" s="2">
        <f>(Önkormányzat!F100)</f>
        <v>203200</v>
      </c>
      <c r="E9" s="2">
        <f>(Önkormányzat!G100)</f>
        <v>106903</v>
      </c>
      <c r="F9" s="2">
        <f>(Önkormányzat!H100)</f>
        <v>140000</v>
      </c>
      <c r="G9" s="2"/>
      <c r="H9" s="2"/>
      <c r="I9" s="2"/>
      <c r="J9" s="2"/>
      <c r="K9" s="2"/>
    </row>
    <row r="10" spans="1:11" ht="19.5" customHeight="1" x14ac:dyDescent="0.2">
      <c r="A10" s="32" t="s">
        <v>353</v>
      </c>
      <c r="B10" s="2">
        <f>(Önkormányzat!D118)</f>
        <v>6566000</v>
      </c>
      <c r="C10" s="2">
        <f>(Önkormányzat!E118)</f>
        <v>0</v>
      </c>
      <c r="D10" s="2">
        <f>(Önkormányzat!F118)</f>
        <v>6566000</v>
      </c>
      <c r="E10" s="2">
        <f>(Önkormányzat!G118)</f>
        <v>0</v>
      </c>
      <c r="F10" s="2">
        <f>(Önkormányzat!H118)</f>
        <v>6566000</v>
      </c>
      <c r="G10" s="2">
        <f>(Önkormányzat!D107)</f>
        <v>7064000</v>
      </c>
      <c r="H10" s="2">
        <f>(Önkormányzat!E107)</f>
        <v>0</v>
      </c>
      <c r="I10" s="2">
        <f>(Önkormányzat!F107)</f>
        <v>7064000</v>
      </c>
      <c r="J10" s="2">
        <f>(Önkormányzat!G107)</f>
        <v>0</v>
      </c>
      <c r="K10" s="2">
        <f>(Önkormányzat!H107)</f>
        <v>7064000</v>
      </c>
    </row>
    <row r="11" spans="1:11" x14ac:dyDescent="0.2">
      <c r="A11" s="90" t="s">
        <v>542</v>
      </c>
      <c r="B11" s="2">
        <f>Önkormányzat!D125</f>
        <v>0</v>
      </c>
      <c r="C11" s="2">
        <f>Önkormányzat!E125</f>
        <v>0</v>
      </c>
      <c r="D11" s="2">
        <f>Önkormányzat!F125</f>
        <v>0</v>
      </c>
      <c r="E11" s="2">
        <f>Önkormányzat!G125</f>
        <v>15164</v>
      </c>
      <c r="F11" s="2">
        <f>Önkormányzat!H125</f>
        <v>0</v>
      </c>
      <c r="G11" s="2"/>
      <c r="H11" s="2"/>
      <c r="I11" s="2"/>
      <c r="J11" s="2"/>
      <c r="K11" s="2"/>
    </row>
    <row r="12" spans="1:11" ht="11.45" customHeight="1" x14ac:dyDescent="0.2">
      <c r="A12" s="30" t="s">
        <v>262</v>
      </c>
      <c r="B12" s="2">
        <f>(Önkormányzat!D389)</f>
        <v>127000</v>
      </c>
      <c r="C12" s="2">
        <f>(Önkormányzat!E389)</f>
        <v>0</v>
      </c>
      <c r="D12" s="2">
        <f>(Önkormányzat!F389)</f>
        <v>127000</v>
      </c>
      <c r="E12" s="2">
        <f>(Önkormányzat!G389)</f>
        <v>1610</v>
      </c>
      <c r="F12" s="2">
        <f>(Önkormányzat!H389)</f>
        <v>127000</v>
      </c>
      <c r="G12" s="2"/>
      <c r="H12" s="2"/>
      <c r="I12" s="2"/>
      <c r="J12" s="2"/>
      <c r="K12" s="2"/>
    </row>
    <row r="13" spans="1:11" ht="11.45" customHeight="1" x14ac:dyDescent="0.2">
      <c r="A13" s="30" t="s">
        <v>8</v>
      </c>
      <c r="B13" s="2">
        <f>(Önkormányzat!D399)</f>
        <v>7570000</v>
      </c>
      <c r="C13" s="2">
        <f>(Önkormányzat!E399)</f>
        <v>1135000</v>
      </c>
      <c r="D13" s="2">
        <f>(Önkormányzat!F399)</f>
        <v>8705000</v>
      </c>
      <c r="E13" s="2">
        <f>(Önkormányzat!G399)</f>
        <v>8987108</v>
      </c>
      <c r="F13" s="2">
        <f>(Önkormányzat!H399)</f>
        <v>12764000</v>
      </c>
      <c r="G13" s="2"/>
      <c r="H13" s="2"/>
      <c r="I13" s="2"/>
      <c r="J13" s="2"/>
      <c r="K13" s="2"/>
    </row>
    <row r="14" spans="1:11" ht="11.45" customHeight="1" x14ac:dyDescent="0.2">
      <c r="A14" s="30" t="s">
        <v>312</v>
      </c>
      <c r="B14" s="2"/>
      <c r="C14" s="2"/>
      <c r="D14" s="2"/>
      <c r="E14" s="2"/>
      <c r="F14" s="2"/>
      <c r="G14" s="2">
        <f>(Önkormányzat!D413)</f>
        <v>169000000</v>
      </c>
      <c r="H14" s="2">
        <f>(Önkormányzat!E413)</f>
        <v>0</v>
      </c>
      <c r="I14" s="2">
        <f>(Önkormányzat!F413)</f>
        <v>169000000</v>
      </c>
      <c r="J14" s="2">
        <f>(Önkormányzat!G413)</f>
        <v>175349272</v>
      </c>
      <c r="K14" s="2">
        <f>(Önkormányzat!H413)</f>
        <v>166000000</v>
      </c>
    </row>
    <row r="15" spans="1:11" ht="14.25" customHeight="1" x14ac:dyDescent="0.2">
      <c r="A15" s="30" t="s">
        <v>0</v>
      </c>
      <c r="B15" s="2">
        <f>(Önkormányzat!D230)</f>
        <v>138265000</v>
      </c>
      <c r="C15" s="2">
        <f>(Önkormányzat!E230)</f>
        <v>14698109</v>
      </c>
      <c r="D15" s="2">
        <f>(Önkormányzat!F230)</f>
        <v>152963109</v>
      </c>
      <c r="E15" s="2">
        <f>(Önkormányzat!G230)</f>
        <v>139246384</v>
      </c>
      <c r="F15" s="2">
        <f>(Önkormányzat!H230)</f>
        <v>147585076</v>
      </c>
      <c r="G15" s="2">
        <f>(Önkormányzat!D152)</f>
        <v>100906917</v>
      </c>
      <c r="H15" s="2">
        <f>(Önkormányzat!E152)</f>
        <v>3835109</v>
      </c>
      <c r="I15" s="2">
        <f>(Önkormányzat!F152)</f>
        <v>104742026</v>
      </c>
      <c r="J15" s="2">
        <f>(Önkormányzat!G152)</f>
        <v>110541316</v>
      </c>
      <c r="K15" s="2">
        <f>(Önkormányzat!H152)</f>
        <v>223875814</v>
      </c>
    </row>
    <row r="16" spans="1:11" ht="14.25" customHeight="1" x14ac:dyDescent="0.2">
      <c r="A16" s="30" t="s">
        <v>494</v>
      </c>
      <c r="B16" s="2">
        <f>Önkormányzat!D251</f>
        <v>114549533</v>
      </c>
      <c r="C16" s="2">
        <f>Önkormányzat!E251</f>
        <v>0</v>
      </c>
      <c r="D16" s="2">
        <f>Önkormányzat!F251</f>
        <v>114549533</v>
      </c>
      <c r="E16" s="2">
        <f>Önkormányzat!G251</f>
        <v>2980000</v>
      </c>
      <c r="F16" s="2">
        <f>Önkormányzat!H251</f>
        <v>121569533</v>
      </c>
      <c r="G16" s="33">
        <f>Önkormányzat!D237</f>
        <v>114549533</v>
      </c>
      <c r="H16" s="33">
        <f>Önkormányzat!E237</f>
        <v>0</v>
      </c>
      <c r="I16" s="33">
        <f>Önkormányzat!F237</f>
        <v>114549533</v>
      </c>
      <c r="J16" s="33">
        <f>Önkormányzat!G237</f>
        <v>114549533</v>
      </c>
      <c r="K16" s="33">
        <f>Önkormányzat!H237</f>
        <v>0</v>
      </c>
    </row>
    <row r="17" spans="1:11" ht="14.25" customHeight="1" x14ac:dyDescent="0.2">
      <c r="A17" s="39" t="s">
        <v>501</v>
      </c>
      <c r="B17" s="2">
        <f>Önkormányzat!D272</f>
        <v>76932713</v>
      </c>
      <c r="C17" s="2">
        <f>Önkormányzat!E272</f>
        <v>0</v>
      </c>
      <c r="D17" s="2">
        <f>Önkormányzat!F272</f>
        <v>76932713</v>
      </c>
      <c r="E17" s="2">
        <f>Önkormányzat!G272</f>
        <v>1792364</v>
      </c>
      <c r="F17" s="2">
        <f>Önkormányzat!H272</f>
        <v>75140349</v>
      </c>
      <c r="G17" s="33">
        <f>Önkormányzat!D258</f>
        <v>72349748</v>
      </c>
      <c r="H17" s="33">
        <f>Önkormányzat!E258</f>
        <v>0</v>
      </c>
      <c r="I17" s="33">
        <f>Önkormányzat!F258</f>
        <v>72349748</v>
      </c>
      <c r="J17" s="33">
        <f>Önkormányzat!G258</f>
        <v>31181849</v>
      </c>
      <c r="K17" s="33">
        <f>Önkormányzat!H258</f>
        <v>41167899</v>
      </c>
    </row>
    <row r="18" spans="1:11" ht="19.5" x14ac:dyDescent="0.2">
      <c r="A18" s="30" t="s">
        <v>428</v>
      </c>
      <c r="B18" s="2">
        <f>Önkormányzat!D283</f>
        <v>293800</v>
      </c>
      <c r="C18" s="2">
        <f>Önkormányzat!E283</f>
        <v>0</v>
      </c>
      <c r="D18" s="2">
        <f>Önkormányzat!F283</f>
        <v>293800</v>
      </c>
      <c r="E18" s="2">
        <f>Önkormányzat!G283</f>
        <v>473303</v>
      </c>
      <c r="F18" s="2">
        <f>Önkormányzat!H283</f>
        <v>0</v>
      </c>
      <c r="G18" s="33"/>
      <c r="H18" s="33"/>
      <c r="I18" s="33"/>
      <c r="J18" s="33"/>
      <c r="K18" s="33"/>
    </row>
    <row r="19" spans="1:11" ht="13.5" customHeight="1" x14ac:dyDescent="0.2">
      <c r="A19" s="30" t="s">
        <v>406</v>
      </c>
      <c r="B19" s="2">
        <f>Önkormányzat!D321</f>
        <v>77368350</v>
      </c>
      <c r="C19" s="2">
        <f>Önkormányzat!E321</f>
        <v>2373685</v>
      </c>
      <c r="D19" s="2">
        <f>Önkormányzat!F321</f>
        <v>79742035</v>
      </c>
      <c r="E19" s="2">
        <f>Önkormányzat!G321</f>
        <v>74899398</v>
      </c>
      <c r="F19" s="2">
        <f>Önkormányzat!H321</f>
        <v>0</v>
      </c>
      <c r="G19" s="31">
        <f>Önkormányzat!D290</f>
        <v>66770000</v>
      </c>
      <c r="H19" s="31">
        <f>Önkormányzat!E290</f>
        <v>0</v>
      </c>
      <c r="I19" s="31">
        <f>Önkormányzat!F290</f>
        <v>66770000</v>
      </c>
      <c r="J19" s="31">
        <f>Önkormányzat!G290</f>
        <v>59800000</v>
      </c>
      <c r="K19" s="31">
        <f>Önkormányzat!H290</f>
        <v>6970000</v>
      </c>
    </row>
    <row r="20" spans="1:11" ht="19.5" x14ac:dyDescent="0.2">
      <c r="A20" s="30" t="s">
        <v>458</v>
      </c>
      <c r="B20" s="2">
        <f>Önkormányzat!D335</f>
        <v>26788104</v>
      </c>
      <c r="C20" s="2">
        <f>Önkormányzat!E335</f>
        <v>0</v>
      </c>
      <c r="D20" s="2">
        <f>Önkormányzat!F335</f>
        <v>26788104</v>
      </c>
      <c r="E20" s="2">
        <f>Önkormányzat!G335</f>
        <v>26236200</v>
      </c>
      <c r="F20" s="2">
        <f>Önkormányzat!H335</f>
        <v>0</v>
      </c>
      <c r="G20" s="33"/>
      <c r="H20" s="33"/>
      <c r="I20" s="33"/>
      <c r="J20" s="33"/>
      <c r="K20" s="33"/>
    </row>
    <row r="21" spans="1:11" x14ac:dyDescent="0.2">
      <c r="A21" s="30" t="s">
        <v>460</v>
      </c>
      <c r="B21" s="2"/>
      <c r="C21" s="2"/>
      <c r="D21" s="2"/>
      <c r="E21" s="2"/>
      <c r="F21" s="2"/>
      <c r="G21" s="33">
        <f>Önkormányzat!D342</f>
        <v>4161785</v>
      </c>
      <c r="H21" s="33">
        <f>Önkormányzat!E342</f>
        <v>0</v>
      </c>
      <c r="I21" s="33">
        <f>Önkormányzat!F342</f>
        <v>4161785</v>
      </c>
      <c r="J21" s="33">
        <f>Önkormányzat!G342</f>
        <v>4161785</v>
      </c>
      <c r="K21" s="33">
        <f>Önkormányzat!H342</f>
        <v>0</v>
      </c>
    </row>
    <row r="22" spans="1:11" x14ac:dyDescent="0.2">
      <c r="A22" s="30" t="s">
        <v>561</v>
      </c>
      <c r="B22" s="2">
        <f>Önkormányzat!D349</f>
        <v>0</v>
      </c>
      <c r="C22" s="2">
        <f>Önkormányzat!E349</f>
        <v>65859</v>
      </c>
      <c r="D22" s="2">
        <f>Önkormányzat!F349</f>
        <v>65859</v>
      </c>
      <c r="E22" s="2">
        <f>Önkormányzat!G349</f>
        <v>65859</v>
      </c>
      <c r="F22" s="2">
        <f>Önkormányzat!H349</f>
        <v>0</v>
      </c>
      <c r="G22" s="33"/>
      <c r="H22" s="33"/>
      <c r="I22" s="33"/>
      <c r="J22" s="33"/>
      <c r="K22" s="33"/>
    </row>
    <row r="23" spans="1:11" x14ac:dyDescent="0.2">
      <c r="A23" s="30" t="s">
        <v>583</v>
      </c>
      <c r="B23" s="2">
        <f>Önkormányzat!D366</f>
        <v>0</v>
      </c>
      <c r="C23" s="2">
        <f>Önkormányzat!E366</f>
        <v>0</v>
      </c>
      <c r="D23" s="2">
        <f>Önkormányzat!F366</f>
        <v>0</v>
      </c>
      <c r="E23" s="2">
        <f>Önkormányzat!G366</f>
        <v>1059110</v>
      </c>
      <c r="F23" s="2">
        <f>Önkormányzat!H366</f>
        <v>0</v>
      </c>
      <c r="G23" s="33">
        <f>Önkormányzat!D357</f>
        <v>0</v>
      </c>
      <c r="H23" s="33">
        <f>Önkormányzat!E357</f>
        <v>0</v>
      </c>
      <c r="I23" s="33">
        <f>Önkormányzat!F357</f>
        <v>0</v>
      </c>
      <c r="J23" s="33">
        <f>Önkormányzat!G357</f>
        <v>974400</v>
      </c>
      <c r="K23" s="33">
        <f>Önkormányzat!H357</f>
        <v>0</v>
      </c>
    </row>
    <row r="24" spans="1:11" x14ac:dyDescent="0.2">
      <c r="A24" s="30" t="s">
        <v>584</v>
      </c>
      <c r="B24" s="2">
        <f>Önkormányzat!D381</f>
        <v>0</v>
      </c>
      <c r="C24" s="2">
        <f>Önkormányzat!E381</f>
        <v>131079</v>
      </c>
      <c r="D24" s="2">
        <f>Önkormányzat!F381</f>
        <v>131079</v>
      </c>
      <c r="E24" s="2">
        <f>Önkormányzat!G381</f>
        <v>131079</v>
      </c>
      <c r="F24" s="2">
        <f>Önkormányzat!H381</f>
        <v>0</v>
      </c>
      <c r="G24" s="33">
        <f>Önkormányzat!D373</f>
        <v>0</v>
      </c>
      <c r="H24" s="33">
        <f>Önkormányzat!E373</f>
        <v>115999</v>
      </c>
      <c r="I24" s="33">
        <f>Önkormányzat!F373</f>
        <v>115999</v>
      </c>
      <c r="J24" s="33">
        <f>Önkormányzat!G373</f>
        <v>115999</v>
      </c>
      <c r="K24" s="33">
        <f>Önkormányzat!H373</f>
        <v>0</v>
      </c>
    </row>
    <row r="25" spans="1:11" ht="11.45" customHeight="1" x14ac:dyDescent="0.2">
      <c r="A25" s="30" t="s">
        <v>1</v>
      </c>
      <c r="B25" s="2">
        <f>Önkormányzat!D423+Önkormányzat!D458</f>
        <v>5177010</v>
      </c>
      <c r="C25" s="2">
        <f>Önkormányzat!E423+Önkormányzat!E458</f>
        <v>553162</v>
      </c>
      <c r="D25" s="2">
        <f>Önkormányzat!F423+Önkormányzat!F458</f>
        <v>5730172</v>
      </c>
      <c r="E25" s="2">
        <f>Önkormányzat!G423+Önkormányzat!G458</f>
        <v>5633214</v>
      </c>
      <c r="F25" s="2">
        <f>Önkormányzat!H423+Önkormányzat!H458</f>
        <v>2926255</v>
      </c>
      <c r="G25" s="2">
        <f>(Önkormányzat!D451)</f>
        <v>46274859</v>
      </c>
      <c r="H25" s="2">
        <f>(Önkormányzat!E451)</f>
        <v>18496010</v>
      </c>
      <c r="I25" s="2">
        <f>(Önkormányzat!F451)</f>
        <v>64770869</v>
      </c>
      <c r="J25" s="2">
        <f>(Önkormányzat!G451)</f>
        <v>73850984</v>
      </c>
      <c r="K25" s="2">
        <f>(Önkormányzat!H451)</f>
        <v>48183052</v>
      </c>
    </row>
    <row r="26" spans="1:11" ht="11.45" customHeight="1" x14ac:dyDescent="0.2">
      <c r="A26" s="30" t="s">
        <v>327</v>
      </c>
      <c r="B26" s="2"/>
      <c r="C26" s="2"/>
      <c r="D26" s="2"/>
      <c r="E26" s="2"/>
      <c r="F26" s="2"/>
      <c r="G26" s="2">
        <f>(Önkormányzat!D466)</f>
        <v>0</v>
      </c>
      <c r="H26" s="2">
        <f>(Önkormányzat!E466)</f>
        <v>0</v>
      </c>
      <c r="I26" s="2">
        <f>(Önkormányzat!F466)</f>
        <v>0</v>
      </c>
      <c r="J26" s="2">
        <f>(Önkormányzat!G466)</f>
        <v>0</v>
      </c>
      <c r="K26" s="2">
        <f>(Önkormányzat!H466)</f>
        <v>0</v>
      </c>
    </row>
    <row r="27" spans="1:11" ht="11.45" customHeight="1" x14ac:dyDescent="0.2">
      <c r="A27" s="30" t="s">
        <v>321</v>
      </c>
      <c r="B27" s="2">
        <f>(Önkormányzat!D474)</f>
        <v>79200</v>
      </c>
      <c r="C27" s="2">
        <f>(Önkormányzat!E474)</f>
        <v>0</v>
      </c>
      <c r="D27" s="2">
        <f>(Önkormányzat!F474)</f>
        <v>79200</v>
      </c>
      <c r="E27" s="2">
        <f>(Önkormányzat!G474)</f>
        <v>107100</v>
      </c>
      <c r="F27" s="2">
        <f>(Önkormányzat!H474)</f>
        <v>127000</v>
      </c>
      <c r="G27" s="2"/>
      <c r="H27" s="2"/>
      <c r="I27" s="2"/>
      <c r="J27" s="2"/>
      <c r="K27" s="2"/>
    </row>
    <row r="28" spans="1:11" ht="11.45" customHeight="1" x14ac:dyDescent="0.2">
      <c r="A28" s="30" t="s">
        <v>162</v>
      </c>
      <c r="B28" s="2">
        <f>(Önkormányzat!D483)</f>
        <v>2086997</v>
      </c>
      <c r="C28" s="2">
        <f>(Önkormányzat!E483)</f>
        <v>2867369</v>
      </c>
      <c r="D28" s="2">
        <f>(Önkormányzat!F483)</f>
        <v>4954366</v>
      </c>
      <c r="E28" s="2">
        <f>(Önkormányzat!G483)</f>
        <v>0</v>
      </c>
      <c r="F28" s="2">
        <f>(Önkormányzat!H483)</f>
        <v>12218763</v>
      </c>
      <c r="G28" s="2"/>
      <c r="H28" s="2"/>
      <c r="I28" s="2"/>
      <c r="J28" s="2"/>
      <c r="K28" s="2"/>
    </row>
    <row r="29" spans="1:11" ht="11.45" customHeight="1" x14ac:dyDescent="0.2">
      <c r="A29" s="30" t="s">
        <v>163</v>
      </c>
      <c r="B29" s="2">
        <f>(Önkormányzat!D502)</f>
        <v>1397000</v>
      </c>
      <c r="C29" s="2">
        <f>(Önkormányzat!E502)</f>
        <v>0</v>
      </c>
      <c r="D29" s="2">
        <f>(Önkormányzat!F502)</f>
        <v>1397000</v>
      </c>
      <c r="E29" s="2">
        <f>(Önkormányzat!G502)</f>
        <v>184738</v>
      </c>
      <c r="F29" s="2">
        <f>(Önkormányzat!H502)</f>
        <v>1905000</v>
      </c>
      <c r="G29" s="2"/>
      <c r="H29" s="2"/>
      <c r="I29" s="2"/>
      <c r="J29" s="2"/>
      <c r="K29" s="2"/>
    </row>
    <row r="30" spans="1:11" ht="11.45" customHeight="1" x14ac:dyDescent="0.2">
      <c r="A30" s="30" t="s">
        <v>2</v>
      </c>
      <c r="B30" s="2">
        <f>(Önkormányzat!D518+Önkormányzat!D526)</f>
        <v>11502000</v>
      </c>
      <c r="C30" s="2">
        <f>(Önkormányzat!E518+Önkormányzat!E526)</f>
        <v>0</v>
      </c>
      <c r="D30" s="2">
        <f>(Önkormányzat!F518+Önkormányzat!F526)</f>
        <v>11502000</v>
      </c>
      <c r="E30" s="2">
        <f>(Önkormányzat!G518+Önkormányzat!G526)</f>
        <v>10514267</v>
      </c>
      <c r="F30" s="2">
        <f>(Önkormányzat!H518+Önkormányzat!H526)</f>
        <v>12220000</v>
      </c>
      <c r="G30" s="31">
        <f>Önkormányzat!D535</f>
        <v>0</v>
      </c>
      <c r="H30" s="31">
        <f>Önkormányzat!E535</f>
        <v>0</v>
      </c>
      <c r="I30" s="31">
        <f>Önkormányzat!F535</f>
        <v>0</v>
      </c>
      <c r="J30" s="31">
        <f>Önkormányzat!G535</f>
        <v>1334321</v>
      </c>
      <c r="K30" s="31">
        <f>Önkormányzat!H535</f>
        <v>0</v>
      </c>
    </row>
    <row r="31" spans="1:11" ht="11.45" customHeight="1" x14ac:dyDescent="0.2">
      <c r="A31" s="30" t="s">
        <v>164</v>
      </c>
      <c r="B31" s="2">
        <f>(Önkormányzat!D549)</f>
        <v>1016000</v>
      </c>
      <c r="C31" s="2">
        <f>(Önkormányzat!E549)</f>
        <v>0</v>
      </c>
      <c r="D31" s="2">
        <f>(Önkormányzat!F549)</f>
        <v>1016000</v>
      </c>
      <c r="E31" s="2">
        <f>(Önkormányzat!G549)</f>
        <v>872672</v>
      </c>
      <c r="F31" s="2">
        <f>(Önkormányzat!H549)</f>
        <v>1865000</v>
      </c>
      <c r="G31" s="2"/>
      <c r="H31" s="2"/>
      <c r="I31" s="2"/>
      <c r="J31" s="2"/>
      <c r="K31" s="2"/>
    </row>
    <row r="32" spans="1:11" ht="11.45" customHeight="1" x14ac:dyDescent="0.2">
      <c r="A32" s="30" t="s">
        <v>165</v>
      </c>
      <c r="B32" s="2">
        <f>(Önkormányzat!D578)</f>
        <v>6535000</v>
      </c>
      <c r="C32" s="2">
        <f>(Önkormányzat!E578)</f>
        <v>0</v>
      </c>
      <c r="D32" s="2">
        <f>(Önkormányzat!F578)</f>
        <v>6535000</v>
      </c>
      <c r="E32" s="2">
        <f>(Önkormányzat!G578)</f>
        <v>5663859</v>
      </c>
      <c r="F32" s="2">
        <f>(Önkormányzat!H578)</f>
        <v>0</v>
      </c>
      <c r="G32" s="2">
        <f>(Önkormányzat!D585)</f>
        <v>4920000</v>
      </c>
      <c r="H32" s="2">
        <f>(Önkormányzat!E585)</f>
        <v>0</v>
      </c>
      <c r="I32" s="2">
        <f>(Önkormányzat!F585)</f>
        <v>4920000</v>
      </c>
      <c r="J32" s="2">
        <f>(Önkormányzat!G585)</f>
        <v>5278061</v>
      </c>
      <c r="K32" s="2">
        <f>(Önkormányzat!H585)</f>
        <v>0</v>
      </c>
    </row>
    <row r="33" spans="1:11" ht="11.45" customHeight="1" x14ac:dyDescent="0.2">
      <c r="A33" s="30" t="s">
        <v>3</v>
      </c>
      <c r="B33" s="2">
        <f>(Önkormányzat!D602)</f>
        <v>1918000</v>
      </c>
      <c r="C33" s="2">
        <f>(Önkormányzat!E602)</f>
        <v>0</v>
      </c>
      <c r="D33" s="2">
        <f>(Önkormányzat!F602)</f>
        <v>1918000</v>
      </c>
      <c r="E33" s="2">
        <f>(Önkormányzat!G602)</f>
        <v>1876220</v>
      </c>
      <c r="F33" s="2">
        <f>(Önkormányzat!H602)</f>
        <v>3044856</v>
      </c>
      <c r="G33" s="2"/>
      <c r="H33" s="2"/>
      <c r="I33" s="2"/>
      <c r="J33" s="2"/>
      <c r="K33" s="2"/>
    </row>
    <row r="34" spans="1:11" ht="12.75" customHeight="1" x14ac:dyDescent="0.2">
      <c r="A34" s="30" t="s">
        <v>4</v>
      </c>
      <c r="B34" s="2">
        <f>(Önkormányzat!D621)</f>
        <v>7100000</v>
      </c>
      <c r="C34" s="2">
        <f>(Önkormányzat!E621)</f>
        <v>2161540</v>
      </c>
      <c r="D34" s="2">
        <f>(Önkormányzat!F621)</f>
        <v>9261540</v>
      </c>
      <c r="E34" s="2">
        <f>(Önkormányzat!G621)</f>
        <v>7743240</v>
      </c>
      <c r="F34" s="2">
        <f>(Önkormányzat!H621)</f>
        <v>6700000</v>
      </c>
      <c r="G34" s="2"/>
      <c r="H34" s="2"/>
      <c r="I34" s="2"/>
      <c r="J34" s="2"/>
      <c r="K34" s="2"/>
    </row>
    <row r="35" spans="1:11" ht="13.5" customHeight="1" x14ac:dyDescent="0.2">
      <c r="A35" s="30" t="s">
        <v>5</v>
      </c>
      <c r="B35" s="2">
        <f>(Önkormányzat!D654)</f>
        <v>3135000</v>
      </c>
      <c r="C35" s="2">
        <f>(Önkormányzat!E654)</f>
        <v>100000</v>
      </c>
      <c r="D35" s="2">
        <f>(Önkormányzat!F654)</f>
        <v>3235000</v>
      </c>
      <c r="E35" s="2">
        <f>(Önkormányzat!G654)</f>
        <v>2648739</v>
      </c>
      <c r="F35" s="2">
        <f>(Önkormányzat!H654)</f>
        <v>2210000</v>
      </c>
      <c r="G35" s="2"/>
      <c r="H35" s="2"/>
      <c r="I35" s="2"/>
      <c r="J35" s="2"/>
      <c r="K35" s="2"/>
    </row>
    <row r="36" spans="1:11" ht="11.45" customHeight="1" x14ac:dyDescent="0.2">
      <c r="A36" s="30" t="s">
        <v>166</v>
      </c>
      <c r="B36" s="2">
        <f>(Önkormányzat!D676)</f>
        <v>9016000</v>
      </c>
      <c r="C36" s="2">
        <f>(Önkormányzat!E676)</f>
        <v>0</v>
      </c>
      <c r="D36" s="2">
        <f>(Önkormányzat!F676)</f>
        <v>9016000</v>
      </c>
      <c r="E36" s="2">
        <f>(Önkormányzat!G676)</f>
        <v>8771115</v>
      </c>
      <c r="F36" s="2">
        <f>(Önkormányzat!H676)</f>
        <v>11016000</v>
      </c>
      <c r="G36" s="2"/>
      <c r="H36" s="2"/>
      <c r="I36" s="2"/>
      <c r="J36" s="2"/>
      <c r="K36" s="2"/>
    </row>
    <row r="37" spans="1:11" ht="12.6" customHeight="1" x14ac:dyDescent="0.2">
      <c r="A37" s="30" t="s">
        <v>167</v>
      </c>
      <c r="B37" s="2">
        <f>(Önkormányzat!D684)</f>
        <v>3500000</v>
      </c>
      <c r="C37" s="2">
        <f>(Önkormányzat!E684)</f>
        <v>200000</v>
      </c>
      <c r="D37" s="2">
        <f>(Önkormányzat!F684)</f>
        <v>3700000</v>
      </c>
      <c r="E37" s="2">
        <f>(Önkormányzat!G684)</f>
        <v>3884000</v>
      </c>
      <c r="F37" s="2">
        <f>(Önkormányzat!H684)</f>
        <v>3500000</v>
      </c>
      <c r="G37" s="2"/>
      <c r="H37" s="2"/>
      <c r="I37" s="2"/>
      <c r="J37" s="2"/>
      <c r="K37" s="2"/>
    </row>
    <row r="38" spans="1:11" ht="12.75" customHeight="1" x14ac:dyDescent="0.2">
      <c r="A38" s="30" t="s">
        <v>193</v>
      </c>
      <c r="B38" s="2"/>
      <c r="C38" s="2"/>
      <c r="D38" s="2"/>
      <c r="E38" s="2"/>
      <c r="F38" s="2"/>
      <c r="G38" s="2">
        <f>(Önkormányzat!D693)</f>
        <v>61000</v>
      </c>
      <c r="H38" s="2">
        <f>(Önkormányzat!E693)</f>
        <v>0</v>
      </c>
      <c r="I38" s="2">
        <f>(Önkormányzat!F693)</f>
        <v>61000</v>
      </c>
      <c r="J38" s="2">
        <f>(Önkormányzat!G693)</f>
        <v>15550</v>
      </c>
      <c r="K38" s="2">
        <f>(Önkormányzat!H693)</f>
        <v>61000</v>
      </c>
    </row>
    <row r="39" spans="1:11" ht="12.75" customHeight="1" x14ac:dyDescent="0.2">
      <c r="A39" s="30" t="s">
        <v>543</v>
      </c>
      <c r="B39" s="2">
        <f>Önkormányzat!D712</f>
        <v>0</v>
      </c>
      <c r="C39" s="2">
        <f>Önkormányzat!E712</f>
        <v>0</v>
      </c>
      <c r="D39" s="2">
        <f>Önkormányzat!F712</f>
        <v>0</v>
      </c>
      <c r="E39" s="2">
        <f>Önkormányzat!G712</f>
        <v>882252</v>
      </c>
      <c r="F39" s="2">
        <f>Önkormányzat!H712</f>
        <v>0</v>
      </c>
      <c r="G39" s="2"/>
      <c r="H39" s="2"/>
      <c r="I39" s="2"/>
      <c r="J39" s="2"/>
      <c r="K39" s="2"/>
    </row>
    <row r="40" spans="1:11" ht="12" customHeight="1" x14ac:dyDescent="0.2">
      <c r="A40" s="30" t="s">
        <v>194</v>
      </c>
      <c r="B40" s="2"/>
      <c r="C40" s="2"/>
      <c r="D40" s="2"/>
      <c r="E40" s="2"/>
      <c r="F40" s="2"/>
      <c r="G40" s="2">
        <f>(Önkormányzat!D703)</f>
        <v>64000</v>
      </c>
      <c r="H40" s="2">
        <f>(Önkormányzat!E703)</f>
        <v>0</v>
      </c>
      <c r="I40" s="2">
        <f>(Önkormányzat!F703)</f>
        <v>64000</v>
      </c>
      <c r="J40" s="2">
        <f>(Önkormányzat!G703)</f>
        <v>125095</v>
      </c>
      <c r="K40" s="2">
        <f>(Önkormányzat!H703)</f>
        <v>64000</v>
      </c>
    </row>
    <row r="41" spans="1:11" ht="12.6" customHeight="1" x14ac:dyDescent="0.2">
      <c r="A41" s="30" t="s">
        <v>195</v>
      </c>
      <c r="B41" s="2">
        <f>Önkormányzat!D765</f>
        <v>21091000</v>
      </c>
      <c r="C41" s="2">
        <f>Önkormányzat!E765</f>
        <v>-1265000</v>
      </c>
      <c r="D41" s="2">
        <f>Önkormányzat!F765</f>
        <v>19826000</v>
      </c>
      <c r="E41" s="2">
        <f>Önkormányzat!G765</f>
        <v>15144983</v>
      </c>
      <c r="F41" s="2">
        <f>Önkormányzat!H765</f>
        <v>21704000</v>
      </c>
      <c r="G41" s="2">
        <f>Önkormányzat!D719</f>
        <v>0</v>
      </c>
      <c r="H41" s="2">
        <f>Önkormányzat!E719</f>
        <v>0</v>
      </c>
      <c r="I41" s="2">
        <f>Önkormányzat!F719</f>
        <v>0</v>
      </c>
      <c r="J41" s="2">
        <f>Önkormányzat!G719</f>
        <v>500000</v>
      </c>
      <c r="K41" s="2">
        <f>Önkormányzat!H719</f>
        <v>0</v>
      </c>
    </row>
    <row r="42" spans="1:11" s="36" customFormat="1" ht="22.5" customHeight="1" x14ac:dyDescent="0.2">
      <c r="A42" s="34" t="s">
        <v>9</v>
      </c>
      <c r="B42" s="35">
        <f t="shared" ref="B42:I42" si="0">SUM(B6:B41)</f>
        <v>587861842</v>
      </c>
      <c r="C42" s="35">
        <f t="shared" si="0"/>
        <v>22447118</v>
      </c>
      <c r="D42" s="35">
        <f t="shared" si="0"/>
        <v>610308960</v>
      </c>
      <c r="E42" s="35">
        <f t="shared" ref="E42:F42" si="1">SUM(E6:E41)</f>
        <v>385748097</v>
      </c>
      <c r="F42" s="35">
        <f t="shared" si="1"/>
        <v>500311765</v>
      </c>
      <c r="G42" s="35">
        <f t="shared" si="0"/>
        <v>587861842</v>
      </c>
      <c r="H42" s="35">
        <f t="shared" si="0"/>
        <v>22447118</v>
      </c>
      <c r="I42" s="35">
        <f t="shared" si="0"/>
        <v>610308960</v>
      </c>
      <c r="J42" s="35">
        <f t="shared" ref="J42:K42" si="2">SUM(J6:J41)</f>
        <v>579518165</v>
      </c>
      <c r="K42" s="35">
        <f t="shared" si="2"/>
        <v>499007765</v>
      </c>
    </row>
    <row r="43" spans="1:11" x14ac:dyDescent="0.2">
      <c r="B43" s="4"/>
      <c r="C43" s="4"/>
      <c r="D43" s="4"/>
      <c r="E43" s="4"/>
      <c r="F43" s="4"/>
      <c r="G43" s="4"/>
      <c r="H43" s="4"/>
      <c r="I43" s="4"/>
      <c r="J43" s="4"/>
    </row>
    <row r="44" spans="1:11" s="6" customFormat="1" x14ac:dyDescent="0.2">
      <c r="A44" s="38"/>
      <c r="B44" s="7"/>
      <c r="C44" s="7"/>
      <c r="D44" s="7"/>
      <c r="E44" s="7"/>
      <c r="F44" s="7"/>
      <c r="G44" s="7"/>
      <c r="H44" s="7"/>
      <c r="I44" s="7"/>
      <c r="J44" s="7"/>
    </row>
    <row r="45" spans="1:11" x14ac:dyDescent="0.2">
      <c r="B45" s="4"/>
      <c r="C45" s="4"/>
      <c r="D45" s="4"/>
      <c r="E45" s="4"/>
      <c r="F45" s="4"/>
      <c r="G45" s="4"/>
      <c r="H45" s="4"/>
      <c r="I45" s="4"/>
      <c r="J45" s="4"/>
    </row>
    <row r="46" spans="1:11" x14ac:dyDescent="0.2">
      <c r="A46" s="38" t="s">
        <v>391</v>
      </c>
      <c r="B46" s="4"/>
      <c r="C46" s="4"/>
      <c r="D46" s="4"/>
      <c r="E46" s="4"/>
      <c r="F46" s="4"/>
      <c r="G46" s="7">
        <f>G42-B42</f>
        <v>0</v>
      </c>
      <c r="H46" s="4"/>
      <c r="I46" s="4"/>
      <c r="J46" s="4"/>
    </row>
    <row r="47" spans="1:11" x14ac:dyDescent="0.2">
      <c r="B47" s="4"/>
      <c r="C47" s="4"/>
      <c r="D47" s="4"/>
      <c r="E47" s="4"/>
      <c r="F47" s="4"/>
      <c r="G47" s="4"/>
      <c r="H47" s="4"/>
      <c r="I47" s="4"/>
      <c r="J47" s="4"/>
    </row>
  </sheetData>
  <mergeCells count="4">
    <mergeCell ref="B4:E4"/>
    <mergeCell ref="G4:J4"/>
    <mergeCell ref="A1:J1"/>
    <mergeCell ref="A2:J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6" orientation="landscape" r:id="rId1"/>
  <headerFooter alignWithMargins="0">
    <oddHeader>&amp;CBalatonberény Önkormányzat 2024.évi költségvetés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opLeftCell="A24" zoomScaleNormal="100" workbookViewId="0">
      <selection activeCell="K49" sqref="K49"/>
    </sheetView>
  </sheetViews>
  <sheetFormatPr defaultColWidth="9.140625" defaultRowHeight="11.25" x14ac:dyDescent="0.2"/>
  <cols>
    <col min="1" max="1" width="2.85546875" style="3" customWidth="1"/>
    <col min="2" max="2" width="47" style="3" customWidth="1"/>
    <col min="3" max="7" width="12.5703125" style="3" customWidth="1"/>
    <col min="8" max="16384" width="9.140625" style="3"/>
  </cols>
  <sheetData>
    <row r="1" spans="1:12" x14ac:dyDescent="0.2">
      <c r="A1" s="14"/>
      <c r="B1" s="8"/>
      <c r="C1" s="4"/>
      <c r="D1" s="4"/>
      <c r="E1" s="4"/>
      <c r="F1" s="4"/>
      <c r="G1" s="4"/>
    </row>
    <row r="2" spans="1:12" x14ac:dyDescent="0.2">
      <c r="A2" s="102" t="s">
        <v>158</v>
      </c>
      <c r="B2" s="102"/>
      <c r="C2" s="102"/>
      <c r="D2" s="102"/>
      <c r="E2" s="102"/>
      <c r="F2" s="102"/>
    </row>
    <row r="3" spans="1:12" x14ac:dyDescent="0.2">
      <c r="A3" s="103" t="s">
        <v>495</v>
      </c>
      <c r="B3" s="103"/>
      <c r="C3" s="103"/>
      <c r="D3" s="103"/>
      <c r="E3" s="103"/>
      <c r="F3" s="103"/>
    </row>
    <row r="4" spans="1:12" ht="12.75" customHeight="1" x14ac:dyDescent="0.2">
      <c r="A4" s="26"/>
      <c r="B4" s="26"/>
      <c r="C4" s="26"/>
      <c r="D4" s="26"/>
      <c r="E4" s="26"/>
      <c r="F4" s="26"/>
      <c r="G4" s="26" t="s">
        <v>527</v>
      </c>
    </row>
    <row r="5" spans="1:12" s="9" customFormat="1" ht="32.25" customHeight="1" x14ac:dyDescent="0.2">
      <c r="A5" s="10"/>
      <c r="B5" s="11"/>
      <c r="C5" s="12" t="s">
        <v>508</v>
      </c>
      <c r="D5" s="12" t="s">
        <v>509</v>
      </c>
      <c r="E5" s="12" t="s">
        <v>510</v>
      </c>
      <c r="F5" s="12" t="s">
        <v>526</v>
      </c>
      <c r="G5" s="12" t="s">
        <v>613</v>
      </c>
    </row>
    <row r="6" spans="1:12" x14ac:dyDescent="0.2">
      <c r="A6" s="14"/>
      <c r="B6" s="15" t="s">
        <v>12</v>
      </c>
      <c r="C6" s="4"/>
      <c r="D6" s="4"/>
      <c r="E6" s="4"/>
      <c r="F6" s="4"/>
      <c r="G6" s="4"/>
    </row>
    <row r="7" spans="1:12" x14ac:dyDescent="0.2">
      <c r="A7" s="16">
        <v>1</v>
      </c>
      <c r="B7" s="1" t="s">
        <v>13</v>
      </c>
      <c r="C7" s="2">
        <f>(Önkormányzat!D783)</f>
        <v>45252800</v>
      </c>
      <c r="D7" s="2">
        <f>(Önkormányzat!E783)</f>
        <v>115999</v>
      </c>
      <c r="E7" s="2">
        <f>(Önkormányzat!F783)</f>
        <v>45368799</v>
      </c>
      <c r="F7" s="2">
        <f>(Önkormányzat!G783)</f>
        <v>40082196</v>
      </c>
      <c r="G7" s="2">
        <f>(Önkormányzat!H783)</f>
        <v>39294000</v>
      </c>
    </row>
    <row r="8" spans="1:12" x14ac:dyDescent="0.2">
      <c r="A8" s="16">
        <v>2</v>
      </c>
      <c r="B8" s="1" t="s">
        <v>14</v>
      </c>
      <c r="C8" s="2">
        <f>(Önkormányzat!D784)</f>
        <v>6126800</v>
      </c>
      <c r="D8" s="2">
        <f>(Önkormányzat!E784)</f>
        <v>15080</v>
      </c>
      <c r="E8" s="2">
        <f>(Önkormányzat!F784)</f>
        <v>6141880</v>
      </c>
      <c r="F8" s="2">
        <f>(Önkormányzat!G784)</f>
        <v>5285721</v>
      </c>
      <c r="G8" s="2">
        <f>(Önkormányzat!H784)</f>
        <v>5365000</v>
      </c>
    </row>
    <row r="9" spans="1:12" x14ac:dyDescent="0.2">
      <c r="A9" s="16">
        <v>3</v>
      </c>
      <c r="B9" s="1" t="s">
        <v>15</v>
      </c>
      <c r="C9" s="2">
        <f>(Önkormányzat!D785)</f>
        <v>80896227</v>
      </c>
      <c r="D9" s="2">
        <f>(Önkormányzat!E785)</f>
        <v>14713726</v>
      </c>
      <c r="E9" s="2">
        <f>(Önkormányzat!F785)</f>
        <v>95609953</v>
      </c>
      <c r="F9" s="2">
        <f>(Önkormányzat!G785)</f>
        <v>75923244</v>
      </c>
      <c r="G9" s="2">
        <f>(Önkormányzat!H785)</f>
        <v>94802129</v>
      </c>
    </row>
    <row r="10" spans="1:12" x14ac:dyDescent="0.2">
      <c r="A10" s="16">
        <v>4</v>
      </c>
      <c r="B10" s="1" t="s">
        <v>98</v>
      </c>
      <c r="C10" s="2">
        <f>(Önkormányzat!D786)</f>
        <v>48667167</v>
      </c>
      <c r="D10" s="2">
        <f>(Önkormányzat!E786)</f>
        <v>603338</v>
      </c>
      <c r="E10" s="2">
        <f>(Önkormányzat!F786)</f>
        <v>49270505</v>
      </c>
      <c r="F10" s="2">
        <f>(Önkormányzat!G786)</f>
        <v>48432369</v>
      </c>
      <c r="G10" s="2">
        <f>(Önkormányzat!H786)</f>
        <v>48778789</v>
      </c>
    </row>
    <row r="11" spans="1:12" x14ac:dyDescent="0.2">
      <c r="A11" s="16">
        <v>5</v>
      </c>
      <c r="B11" s="1" t="s">
        <v>99</v>
      </c>
      <c r="C11" s="2">
        <f>(Önkormányzat!D787)</f>
        <v>98535000</v>
      </c>
      <c r="D11" s="2">
        <f>(Önkormányzat!E787)</f>
        <v>17973000</v>
      </c>
      <c r="E11" s="2">
        <f>(Önkormányzat!F787)</f>
        <v>116508000</v>
      </c>
      <c r="F11" s="2">
        <f>(Önkormányzat!G787)</f>
        <v>111795379</v>
      </c>
      <c r="G11" s="2">
        <f>(Önkormányzat!H787)</f>
        <v>96110000</v>
      </c>
    </row>
    <row r="12" spans="1:12" x14ac:dyDescent="0.2">
      <c r="A12" s="16">
        <v>6</v>
      </c>
      <c r="B12" s="1" t="s">
        <v>90</v>
      </c>
      <c r="C12" s="2">
        <f>(Önkormányzat!D788)</f>
        <v>0</v>
      </c>
      <c r="D12" s="2">
        <f>(Önkormányzat!E788)</f>
        <v>0</v>
      </c>
      <c r="E12" s="2">
        <f>(Önkormányzat!F788)</f>
        <v>0</v>
      </c>
      <c r="F12" s="2">
        <f>(Önkormányzat!G788)</f>
        <v>0</v>
      </c>
      <c r="G12" s="2">
        <f>(Önkormányzat!H788)</f>
        <v>0</v>
      </c>
    </row>
    <row r="13" spans="1:12" x14ac:dyDescent="0.2">
      <c r="A13" s="16">
        <v>7</v>
      </c>
      <c r="B13" s="1" t="s">
        <v>16</v>
      </c>
      <c r="C13" s="2">
        <f>(Önkormányzat!D789)</f>
        <v>7100000</v>
      </c>
      <c r="D13" s="2">
        <f>(Önkormányzat!E789)</f>
        <v>0</v>
      </c>
      <c r="E13" s="2">
        <f>(Önkormányzat!F789)</f>
        <v>7100000</v>
      </c>
      <c r="F13" s="2">
        <f>(Önkormányzat!G789)</f>
        <v>5581700</v>
      </c>
      <c r="G13" s="2">
        <f>(Önkormányzat!H789)</f>
        <v>6700000</v>
      </c>
    </row>
    <row r="14" spans="1:12" x14ac:dyDescent="0.2">
      <c r="A14" s="16">
        <v>8</v>
      </c>
      <c r="B14" s="1" t="s">
        <v>17</v>
      </c>
      <c r="C14" s="2"/>
      <c r="D14" s="2"/>
      <c r="E14" s="2"/>
      <c r="F14" s="2"/>
      <c r="G14" s="2"/>
    </row>
    <row r="15" spans="1:12" x14ac:dyDescent="0.2">
      <c r="A15" s="16">
        <v>9</v>
      </c>
      <c r="B15" s="1" t="s">
        <v>18</v>
      </c>
      <c r="C15" s="2">
        <f>(Önkormányzat!D790)</f>
        <v>300000</v>
      </c>
      <c r="D15" s="2">
        <f>(Önkormányzat!E790)</f>
        <v>0</v>
      </c>
      <c r="E15" s="2">
        <f>(Önkormányzat!F790)</f>
        <v>300000</v>
      </c>
      <c r="F15" s="2">
        <f>(Önkormányzat!G790)</f>
        <v>0</v>
      </c>
      <c r="G15" s="2">
        <f>(Önkormányzat!H790)</f>
        <v>2094763</v>
      </c>
    </row>
    <row r="16" spans="1:12" x14ac:dyDescent="0.2">
      <c r="A16" s="16">
        <v>10</v>
      </c>
      <c r="B16" s="5" t="s">
        <v>253</v>
      </c>
      <c r="C16" s="2">
        <f>(Önkormányzat!D791)</f>
        <v>5177010</v>
      </c>
      <c r="D16" s="2">
        <f>(Önkormányzat!E791)</f>
        <v>553162</v>
      </c>
      <c r="E16" s="2">
        <f>(Önkormányzat!F791)</f>
        <v>5730172</v>
      </c>
      <c r="F16" s="2">
        <f>(Önkormányzat!G791)</f>
        <v>5633214</v>
      </c>
      <c r="G16" s="2">
        <f>(Önkormányzat!H791)</f>
        <v>2926255</v>
      </c>
      <c r="L16" s="6"/>
    </row>
    <row r="17" spans="1:7" s="6" customFormat="1" x14ac:dyDescent="0.2">
      <c r="A17" s="17">
        <v>11</v>
      </c>
      <c r="B17" s="18" t="s">
        <v>104</v>
      </c>
      <c r="C17" s="13">
        <f t="shared" ref="C17" si="0">SUM(C7:C16)</f>
        <v>292055004</v>
      </c>
      <c r="D17" s="13">
        <f t="shared" ref="D17:E17" si="1">SUM(D7:D16)</f>
        <v>33974305</v>
      </c>
      <c r="E17" s="13">
        <f t="shared" si="1"/>
        <v>326029309</v>
      </c>
      <c r="F17" s="13">
        <f t="shared" ref="F17:G17" si="2">SUM(F7:F16)</f>
        <v>292733823</v>
      </c>
      <c r="G17" s="13">
        <f t="shared" si="2"/>
        <v>296070936</v>
      </c>
    </row>
    <row r="18" spans="1:7" x14ac:dyDescent="0.2">
      <c r="A18" s="16">
        <v>12</v>
      </c>
      <c r="B18" s="1" t="s">
        <v>20</v>
      </c>
      <c r="C18" s="2">
        <f>(Önkormányzat!D794)</f>
        <v>267573084</v>
      </c>
      <c r="D18" s="2">
        <f>(Önkormányzat!E794)</f>
        <v>-5584392</v>
      </c>
      <c r="E18" s="2">
        <f>(Önkormányzat!F794)</f>
        <v>261988692</v>
      </c>
      <c r="F18" s="2">
        <f>(Önkormányzat!G794)</f>
        <v>83887179</v>
      </c>
      <c r="G18" s="2">
        <f>(Önkormányzat!H794)</f>
        <v>186589958</v>
      </c>
    </row>
    <row r="19" spans="1:7" x14ac:dyDescent="0.2">
      <c r="A19" s="16">
        <v>13</v>
      </c>
      <c r="B19" s="1" t="s">
        <v>21</v>
      </c>
      <c r="C19" s="2">
        <f>(Önkormányzat!D795)</f>
        <v>26446757</v>
      </c>
      <c r="D19" s="2">
        <f>(Önkormányzat!E795)</f>
        <v>-8876023</v>
      </c>
      <c r="E19" s="2">
        <f>(Önkormányzat!F795)</f>
        <v>17570734</v>
      </c>
      <c r="F19" s="2">
        <f>(Önkormányzat!G795)</f>
        <v>9061236</v>
      </c>
      <c r="G19" s="2">
        <f>(Önkormányzat!H795)</f>
        <v>7526871</v>
      </c>
    </row>
    <row r="20" spans="1:7" x14ac:dyDescent="0.2">
      <c r="A20" s="16">
        <v>14</v>
      </c>
      <c r="B20" s="1" t="s">
        <v>96</v>
      </c>
      <c r="C20" s="2">
        <f>(Önkormányzat!D796)</f>
        <v>0</v>
      </c>
      <c r="D20" s="2">
        <f>(Önkormányzat!E796)</f>
        <v>65859</v>
      </c>
      <c r="E20" s="2">
        <f>(Önkormányzat!F796)</f>
        <v>65859</v>
      </c>
      <c r="F20" s="2">
        <f>(Önkormányzat!G796)</f>
        <v>65859</v>
      </c>
      <c r="G20" s="2">
        <f>(Önkormányzat!H796)</f>
        <v>0</v>
      </c>
    </row>
    <row r="21" spans="1:7" x14ac:dyDescent="0.2">
      <c r="A21" s="16">
        <v>15</v>
      </c>
      <c r="B21" s="1" t="s">
        <v>97</v>
      </c>
      <c r="C21" s="2">
        <f>(Önkormányzat!D797)</f>
        <v>0</v>
      </c>
      <c r="D21" s="2">
        <f>(Önkormányzat!E797)</f>
        <v>0</v>
      </c>
      <c r="E21" s="2">
        <f>(Önkormányzat!F797)</f>
        <v>0</v>
      </c>
      <c r="F21" s="2">
        <f>(Önkormányzat!G797)</f>
        <v>0</v>
      </c>
      <c r="G21" s="2">
        <f>(Önkormányzat!H797)</f>
        <v>0</v>
      </c>
    </row>
    <row r="22" spans="1:7" x14ac:dyDescent="0.2">
      <c r="A22" s="16">
        <v>16</v>
      </c>
      <c r="B22" s="1" t="s">
        <v>22</v>
      </c>
      <c r="C22" s="2">
        <f>(Önkormányzat!D798)</f>
        <v>1786997</v>
      </c>
      <c r="D22" s="2">
        <f>(Önkormányzat!E798)</f>
        <v>2867369</v>
      </c>
      <c r="E22" s="2">
        <f>(Önkormányzat!F798)</f>
        <v>4654366</v>
      </c>
      <c r="F22" s="2">
        <f>(Önkormányzat!G798)</f>
        <v>0</v>
      </c>
      <c r="G22" s="2">
        <f>(Önkormányzat!H798)</f>
        <v>10124000</v>
      </c>
    </row>
    <row r="23" spans="1:7" s="6" customFormat="1" x14ac:dyDescent="0.2">
      <c r="A23" s="17">
        <v>17</v>
      </c>
      <c r="B23" s="18" t="s">
        <v>105</v>
      </c>
      <c r="C23" s="13">
        <f t="shared" ref="C23" si="3">SUM(C18:C22)</f>
        <v>295806838</v>
      </c>
      <c r="D23" s="13">
        <f t="shared" ref="D23:E23" si="4">SUM(D18:D22)</f>
        <v>-11527187</v>
      </c>
      <c r="E23" s="13">
        <f t="shared" si="4"/>
        <v>284279651</v>
      </c>
      <c r="F23" s="13">
        <f t="shared" ref="F23:G23" si="5">SUM(F18:F22)</f>
        <v>93014274</v>
      </c>
      <c r="G23" s="13">
        <f t="shared" si="5"/>
        <v>204240829</v>
      </c>
    </row>
    <row r="24" spans="1:7" x14ac:dyDescent="0.2">
      <c r="A24" s="16">
        <v>18</v>
      </c>
      <c r="B24" s="1" t="s">
        <v>23</v>
      </c>
      <c r="C24" s="2">
        <f>(Önkormányzat!D799)</f>
        <v>0</v>
      </c>
      <c r="D24" s="2">
        <f>(Önkormányzat!E799)</f>
        <v>0</v>
      </c>
      <c r="E24" s="2">
        <f>(Önkormányzat!F799)</f>
        <v>0</v>
      </c>
      <c r="F24" s="2">
        <f>(Önkormányzat!G799)</f>
        <v>0</v>
      </c>
      <c r="G24" s="2">
        <f>(Önkormányzat!H799)</f>
        <v>0</v>
      </c>
    </row>
    <row r="25" spans="1:7" x14ac:dyDescent="0.2">
      <c r="A25" s="16">
        <v>19</v>
      </c>
      <c r="B25" s="1" t="s">
        <v>24</v>
      </c>
      <c r="C25" s="2">
        <f>(Önkormányzat!D800)</f>
        <v>0</v>
      </c>
      <c r="D25" s="2">
        <f>(Önkormányzat!E800)</f>
        <v>0</v>
      </c>
      <c r="E25" s="2">
        <f>(Önkormányzat!F800)</f>
        <v>0</v>
      </c>
      <c r="F25" s="2">
        <f>(Önkormányzat!G800)</f>
        <v>0</v>
      </c>
      <c r="G25" s="2">
        <f>(Önkormányzat!H800)</f>
        <v>0</v>
      </c>
    </row>
    <row r="26" spans="1:7" x14ac:dyDescent="0.2">
      <c r="A26" s="16">
        <v>20</v>
      </c>
      <c r="B26" s="1" t="s">
        <v>19</v>
      </c>
      <c r="C26" s="2">
        <f>(Önkormányzat!D802)</f>
        <v>0</v>
      </c>
      <c r="D26" s="2">
        <f>(Önkormányzat!E802)</f>
        <v>0</v>
      </c>
      <c r="E26" s="2">
        <f>(Önkormányzat!F802)</f>
        <v>0</v>
      </c>
      <c r="F26" s="2">
        <f>(Önkormányzat!G802)</f>
        <v>0</v>
      </c>
      <c r="G26" s="2">
        <f>(Önkormányzat!H802)</f>
        <v>0</v>
      </c>
    </row>
    <row r="27" spans="1:7" s="6" customFormat="1" x14ac:dyDescent="0.2">
      <c r="A27" s="17">
        <v>21</v>
      </c>
      <c r="B27" s="18" t="s">
        <v>106</v>
      </c>
      <c r="C27" s="13">
        <f>(Önkormányzat!D803)</f>
        <v>587861842</v>
      </c>
      <c r="D27" s="13">
        <f>(Önkormányzat!E803)</f>
        <v>22447118</v>
      </c>
      <c r="E27" s="13">
        <f>(Önkormányzat!F803)</f>
        <v>610308960</v>
      </c>
      <c r="F27" s="13">
        <f>(Önkormányzat!G803)</f>
        <v>385748097</v>
      </c>
      <c r="G27" s="13">
        <f>(Önkormányzat!H803)</f>
        <v>500311765</v>
      </c>
    </row>
    <row r="28" spans="1:7" s="22" customFormat="1" x14ac:dyDescent="0.2">
      <c r="A28" s="19"/>
      <c r="B28" s="20"/>
      <c r="C28" s="21"/>
      <c r="D28" s="21"/>
      <c r="E28" s="21"/>
      <c r="F28" s="21"/>
      <c r="G28" s="21"/>
    </row>
    <row r="29" spans="1:7" x14ac:dyDescent="0.2">
      <c r="A29" s="14"/>
      <c r="B29" s="15" t="s">
        <v>25</v>
      </c>
      <c r="C29" s="4"/>
      <c r="D29" s="4"/>
      <c r="E29" s="4"/>
      <c r="F29" s="4"/>
      <c r="G29" s="4"/>
    </row>
    <row r="30" spans="1:7" x14ac:dyDescent="0.2">
      <c r="A30" s="16">
        <v>1</v>
      </c>
      <c r="B30" s="1" t="s">
        <v>26</v>
      </c>
      <c r="C30" s="2">
        <f>(Önkormányzat!D805)</f>
        <v>19949000</v>
      </c>
      <c r="D30" s="2">
        <f>(Önkormányzat!E805)</f>
        <v>1835109</v>
      </c>
      <c r="E30" s="2">
        <f>(Önkormányzat!F805)</f>
        <v>21784109</v>
      </c>
      <c r="F30" s="2">
        <f>(Önkormányzat!G805)</f>
        <v>27696184</v>
      </c>
      <c r="G30" s="2">
        <f>(Önkormányzat!H805)</f>
        <v>29092991</v>
      </c>
    </row>
    <row r="31" spans="1:7" x14ac:dyDescent="0.2">
      <c r="A31" s="16">
        <v>2</v>
      </c>
      <c r="B31" s="1" t="s">
        <v>27</v>
      </c>
      <c r="C31" s="2">
        <f>(Önkormányzat!D806)</f>
        <v>46000000</v>
      </c>
      <c r="D31" s="2">
        <f>(Önkormányzat!E806)</f>
        <v>0</v>
      </c>
      <c r="E31" s="2">
        <f>(Önkormányzat!F806)</f>
        <v>46000000</v>
      </c>
      <c r="F31" s="2">
        <f>(Önkormányzat!G806)</f>
        <v>48126077</v>
      </c>
      <c r="G31" s="2">
        <f>(Önkormányzat!H806)</f>
        <v>48000000</v>
      </c>
    </row>
    <row r="32" spans="1:7" x14ac:dyDescent="0.2">
      <c r="A32" s="16">
        <v>3</v>
      </c>
      <c r="B32" s="1" t="s">
        <v>69</v>
      </c>
      <c r="C32" s="2">
        <f>(Önkormányzat!D807)</f>
        <v>46000000</v>
      </c>
      <c r="D32" s="2">
        <f>(Önkormányzat!E807)</f>
        <v>0</v>
      </c>
      <c r="E32" s="2">
        <f>(Önkormányzat!F807)</f>
        <v>46000000</v>
      </c>
      <c r="F32" s="2">
        <f>(Önkormányzat!G807)</f>
        <v>38051875</v>
      </c>
      <c r="G32" s="2">
        <f>(Önkormányzat!H807)</f>
        <v>38000000</v>
      </c>
    </row>
    <row r="33" spans="1:7" x14ac:dyDescent="0.2">
      <c r="A33" s="16">
        <v>4</v>
      </c>
      <c r="B33" s="1" t="s">
        <v>160</v>
      </c>
      <c r="C33" s="2">
        <f>(Önkormányzat!D808)</f>
        <v>9000000</v>
      </c>
      <c r="D33" s="2">
        <f>(Önkormányzat!E808)</f>
        <v>0</v>
      </c>
      <c r="E33" s="2">
        <f>(Önkormányzat!F808)</f>
        <v>9000000</v>
      </c>
      <c r="F33" s="2">
        <f>(Önkormányzat!G808)</f>
        <v>9437473</v>
      </c>
      <c r="G33" s="2">
        <f>(Önkormányzat!H808)</f>
        <v>9000000</v>
      </c>
    </row>
    <row r="34" spans="1:7" x14ac:dyDescent="0.2">
      <c r="A34" s="16">
        <v>5</v>
      </c>
      <c r="B34" s="1" t="s">
        <v>70</v>
      </c>
      <c r="C34" s="2">
        <f>(Önkormányzat!D809)</f>
        <v>20000000</v>
      </c>
      <c r="D34" s="2">
        <f>(Önkormányzat!E809)</f>
        <v>0</v>
      </c>
      <c r="E34" s="2">
        <f>(Önkormányzat!F809)</f>
        <v>20000000</v>
      </c>
      <c r="F34" s="2">
        <f>(Önkormányzat!G809)</f>
        <v>23040552</v>
      </c>
      <c r="G34" s="2">
        <f>(Önkormányzat!H809)</f>
        <v>20000000</v>
      </c>
    </row>
    <row r="35" spans="1:7" x14ac:dyDescent="0.2">
      <c r="A35" s="16">
        <v>6</v>
      </c>
      <c r="B35" s="1" t="s">
        <v>71</v>
      </c>
      <c r="C35" s="2">
        <f>(Önkormányzat!D810)</f>
        <v>47000000</v>
      </c>
      <c r="D35" s="2">
        <f>(Önkormányzat!E810)</f>
        <v>0</v>
      </c>
      <c r="E35" s="2">
        <f>(Önkormányzat!F810)</f>
        <v>47000000</v>
      </c>
      <c r="F35" s="2">
        <f>(Önkormányzat!G810)</f>
        <v>53656247</v>
      </c>
      <c r="G35" s="2">
        <f>(Önkormányzat!H810)</f>
        <v>50000000</v>
      </c>
    </row>
    <row r="36" spans="1:7" x14ac:dyDescent="0.2">
      <c r="A36" s="16">
        <v>7</v>
      </c>
      <c r="B36" s="1" t="s">
        <v>28</v>
      </c>
      <c r="C36" s="2">
        <f>(Önkormányzat!D811)</f>
        <v>1000000</v>
      </c>
      <c r="D36" s="2">
        <f>(Önkormányzat!E811)</f>
        <v>0</v>
      </c>
      <c r="E36" s="2">
        <f>(Önkormányzat!F811)</f>
        <v>1000000</v>
      </c>
      <c r="F36" s="2">
        <f>(Önkormányzat!G811)</f>
        <v>3037048</v>
      </c>
      <c r="G36" s="2">
        <f>(Önkormányzat!H811)</f>
        <v>1000000</v>
      </c>
    </row>
    <row r="37" spans="1:7" s="6" customFormat="1" x14ac:dyDescent="0.2">
      <c r="A37" s="17">
        <v>8</v>
      </c>
      <c r="B37" s="18" t="s">
        <v>181</v>
      </c>
      <c r="C37" s="13">
        <f t="shared" ref="C37" si="6">SUM(C31:C36)</f>
        <v>169000000</v>
      </c>
      <c r="D37" s="13">
        <f t="shared" ref="D37:E37" si="7">SUM(D31:D36)</f>
        <v>0</v>
      </c>
      <c r="E37" s="13">
        <f t="shared" si="7"/>
        <v>169000000</v>
      </c>
      <c r="F37" s="13">
        <f t="shared" ref="F37:G37" si="8">SUM(F31:F36)</f>
        <v>175349272</v>
      </c>
      <c r="G37" s="13">
        <f t="shared" si="8"/>
        <v>166000000</v>
      </c>
    </row>
    <row r="38" spans="1:7" x14ac:dyDescent="0.2">
      <c r="A38" s="16">
        <v>9</v>
      </c>
      <c r="B38" s="23" t="s">
        <v>73</v>
      </c>
      <c r="C38" s="2">
        <f>(Önkormányzat!D812)</f>
        <v>0</v>
      </c>
      <c r="D38" s="2">
        <f>(Önkormányzat!E812)</f>
        <v>0</v>
      </c>
      <c r="E38" s="2">
        <f>(Önkormányzat!F812)</f>
        <v>0</v>
      </c>
      <c r="F38" s="2">
        <f>(Önkormányzat!G812)</f>
        <v>0</v>
      </c>
      <c r="G38" s="2">
        <f>(Önkormányzat!H812)</f>
        <v>0</v>
      </c>
    </row>
    <row r="39" spans="1:7" x14ac:dyDescent="0.2">
      <c r="A39" s="16">
        <v>10</v>
      </c>
      <c r="B39" s="23" t="s">
        <v>29</v>
      </c>
      <c r="C39" s="2">
        <f>(Önkormányzat!D813)</f>
        <v>0</v>
      </c>
      <c r="D39" s="2">
        <f>(Önkormányzat!E813)</f>
        <v>0</v>
      </c>
      <c r="E39" s="2">
        <f>(Önkormányzat!F813)</f>
        <v>0</v>
      </c>
      <c r="F39" s="2">
        <f>(Önkormányzat!G813)</f>
        <v>0</v>
      </c>
      <c r="G39" s="2">
        <f>(Önkormányzat!H813)</f>
        <v>0</v>
      </c>
    </row>
    <row r="40" spans="1:7" x14ac:dyDescent="0.2">
      <c r="A40" s="16">
        <v>11</v>
      </c>
      <c r="B40" s="1" t="s">
        <v>72</v>
      </c>
      <c r="C40" s="2">
        <f>(Önkormányzat!D814)</f>
        <v>0</v>
      </c>
      <c r="D40" s="2">
        <f>(Önkormányzat!E814)</f>
        <v>0</v>
      </c>
      <c r="E40" s="2">
        <f>(Önkormányzat!F814)</f>
        <v>0</v>
      </c>
      <c r="F40" s="2">
        <f>(Önkormányzat!G814)</f>
        <v>0</v>
      </c>
      <c r="G40" s="2">
        <f>(Önkormányzat!H814)</f>
        <v>0</v>
      </c>
    </row>
    <row r="41" spans="1:7" x14ac:dyDescent="0.2">
      <c r="A41" s="16">
        <v>12</v>
      </c>
      <c r="B41" s="1" t="s">
        <v>30</v>
      </c>
      <c r="C41" s="2">
        <f>(Önkormányzat!D815)</f>
        <v>46274859</v>
      </c>
      <c r="D41" s="2">
        <f>(Önkormányzat!E815)</f>
        <v>18496010</v>
      </c>
      <c r="E41" s="2">
        <f>(Önkormányzat!F815)</f>
        <v>64770869</v>
      </c>
      <c r="F41" s="2">
        <f>(Önkormányzat!G815)</f>
        <v>73850984</v>
      </c>
      <c r="G41" s="2">
        <f>(Önkormányzat!H815)</f>
        <v>48183052</v>
      </c>
    </row>
    <row r="42" spans="1:7" x14ac:dyDescent="0.2">
      <c r="A42" s="16">
        <v>13</v>
      </c>
      <c r="B42" s="1" t="s">
        <v>100</v>
      </c>
      <c r="C42" s="2">
        <f>(Önkormányzat!D816)</f>
        <v>13724000</v>
      </c>
      <c r="D42" s="2">
        <f>(Önkormányzat!E816)</f>
        <v>115999</v>
      </c>
      <c r="E42" s="2">
        <f>(Önkormányzat!F816)</f>
        <v>13839999</v>
      </c>
      <c r="F42" s="2">
        <f>(Önkormányzat!G816)</f>
        <v>9900679</v>
      </c>
      <c r="G42" s="2">
        <f>(Önkormányzat!H816)</f>
        <v>13990000</v>
      </c>
    </row>
    <row r="43" spans="1:7" x14ac:dyDescent="0.2">
      <c r="A43" s="16">
        <v>14</v>
      </c>
      <c r="B43" s="1" t="s">
        <v>101</v>
      </c>
      <c r="C43" s="2">
        <f>(Önkormányzat!D817)</f>
        <v>0</v>
      </c>
      <c r="D43" s="2">
        <f>(Önkormányzat!E817)</f>
        <v>0</v>
      </c>
      <c r="E43" s="2">
        <f>(Önkormányzat!F817)</f>
        <v>0</v>
      </c>
      <c r="F43" s="2">
        <f>(Önkormányzat!G817)</f>
        <v>699000</v>
      </c>
      <c r="G43" s="2">
        <f>(Önkormányzat!H817)</f>
        <v>0</v>
      </c>
    </row>
    <row r="44" spans="1:7" x14ac:dyDescent="0.2">
      <c r="A44" s="16">
        <v>15</v>
      </c>
      <c r="B44" s="1" t="s">
        <v>31</v>
      </c>
      <c r="C44" s="2">
        <f>(Önkormányzat!D818)</f>
        <v>0</v>
      </c>
      <c r="D44" s="2">
        <f>(Önkormányzat!E818)</f>
        <v>0</v>
      </c>
      <c r="E44" s="2">
        <f>(Önkormányzat!F818)</f>
        <v>0</v>
      </c>
      <c r="F44" s="2">
        <f>(Önkormányzat!G818)</f>
        <v>0</v>
      </c>
      <c r="G44" s="2">
        <f>(Önkormányzat!H818)</f>
        <v>0</v>
      </c>
    </row>
    <row r="45" spans="1:7" x14ac:dyDescent="0.2">
      <c r="A45" s="16">
        <v>16</v>
      </c>
      <c r="B45" s="1" t="s">
        <v>92</v>
      </c>
      <c r="C45" s="2">
        <f>(Önkormányzat!D819)</f>
        <v>0</v>
      </c>
      <c r="D45" s="2">
        <f>(Önkormányzat!E819)</f>
        <v>0</v>
      </c>
      <c r="E45" s="2">
        <f>(Önkormányzat!F819)</f>
        <v>0</v>
      </c>
      <c r="F45" s="2">
        <f>(Önkormányzat!G819)</f>
        <v>0</v>
      </c>
      <c r="G45" s="2">
        <f>(Önkormányzat!H819)</f>
        <v>0</v>
      </c>
    </row>
    <row r="46" spans="1:7" x14ac:dyDescent="0.2">
      <c r="A46" s="16">
        <v>17</v>
      </c>
      <c r="B46" s="5" t="s">
        <v>544</v>
      </c>
      <c r="C46" s="2">
        <f>(Önkormányzat!D820)</f>
        <v>0</v>
      </c>
      <c r="D46" s="2">
        <f>(Önkormányzat!E820)</f>
        <v>0</v>
      </c>
      <c r="E46" s="2">
        <f>(Önkormányzat!F820)</f>
        <v>0</v>
      </c>
      <c r="F46" s="2">
        <f>(Önkormányzat!G820)</f>
        <v>0</v>
      </c>
      <c r="G46" s="2">
        <f>(Önkormányzat!H820)</f>
        <v>0</v>
      </c>
    </row>
    <row r="47" spans="1:7" s="6" customFormat="1" x14ac:dyDescent="0.2">
      <c r="A47" s="17">
        <v>18</v>
      </c>
      <c r="B47" s="18" t="s">
        <v>182</v>
      </c>
      <c r="C47" s="13">
        <f>(Önkormányzat!D821)</f>
        <v>248947859</v>
      </c>
      <c r="D47" s="13">
        <f>(Önkormányzat!E821)</f>
        <v>20447118</v>
      </c>
      <c r="E47" s="13">
        <f>(Önkormányzat!F821)</f>
        <v>269394977</v>
      </c>
      <c r="F47" s="13">
        <f>(Önkormányzat!G821)</f>
        <v>287496119</v>
      </c>
      <c r="G47" s="13">
        <f>(Önkormányzat!H821)</f>
        <v>257266043</v>
      </c>
    </row>
    <row r="48" spans="1:7" x14ac:dyDescent="0.2">
      <c r="A48" s="16">
        <v>19</v>
      </c>
      <c r="B48" s="23" t="s">
        <v>33</v>
      </c>
      <c r="C48" s="2">
        <f>(Önkormányzat!D823)</f>
        <v>0</v>
      </c>
      <c r="D48" s="2">
        <f>(Önkormányzat!E823)</f>
        <v>0</v>
      </c>
      <c r="E48" s="2">
        <f>(Önkormányzat!F823)</f>
        <v>0</v>
      </c>
      <c r="F48" s="2">
        <f>(Önkormányzat!G823)</f>
        <v>0</v>
      </c>
      <c r="G48" s="2">
        <f>(Önkormányzat!H823)</f>
        <v>800000</v>
      </c>
    </row>
    <row r="49" spans="1:7" x14ac:dyDescent="0.2">
      <c r="A49" s="16">
        <v>20</v>
      </c>
      <c r="B49" s="23" t="s">
        <v>10</v>
      </c>
      <c r="C49" s="2">
        <f>(Önkormányzat!D824)</f>
        <v>0</v>
      </c>
      <c r="D49" s="2">
        <f>(Önkormányzat!E824)</f>
        <v>0</v>
      </c>
      <c r="E49" s="2">
        <f>(Önkormányzat!F824)</f>
        <v>0</v>
      </c>
      <c r="F49" s="2">
        <f>(Önkormányzat!G824)</f>
        <v>0</v>
      </c>
      <c r="G49" s="2">
        <f>(Önkormányzat!H824)</f>
        <v>0</v>
      </c>
    </row>
    <row r="50" spans="1:7" x14ac:dyDescent="0.2">
      <c r="A50" s="16">
        <v>21</v>
      </c>
      <c r="B50" s="5" t="s">
        <v>279</v>
      </c>
      <c r="C50" s="2">
        <f>(Önkormányzat!D825)</f>
        <v>0</v>
      </c>
      <c r="D50" s="2">
        <f>(Önkormányzat!E825)</f>
        <v>0</v>
      </c>
      <c r="E50" s="2">
        <f>(Önkormányzat!F825)</f>
        <v>0</v>
      </c>
      <c r="F50" s="2">
        <f>(Önkormányzat!G825)</f>
        <v>0</v>
      </c>
      <c r="G50" s="2">
        <f>(Önkormányzat!H825)</f>
        <v>0</v>
      </c>
    </row>
    <row r="51" spans="1:7" x14ac:dyDescent="0.2">
      <c r="A51" s="16">
        <v>22</v>
      </c>
      <c r="B51" s="1" t="s">
        <v>102</v>
      </c>
      <c r="C51" s="2">
        <f>(Önkormányzat!D826)</f>
        <v>191061066</v>
      </c>
      <c r="D51" s="2">
        <f>(Önkormányzat!E826)</f>
        <v>0</v>
      </c>
      <c r="E51" s="2">
        <f>(Önkormányzat!F826)</f>
        <v>191061066</v>
      </c>
      <c r="F51" s="2">
        <f>(Önkormányzat!G826)</f>
        <v>149893167</v>
      </c>
      <c r="G51" s="2">
        <f>(Önkormányzat!H826)</f>
        <v>41167899</v>
      </c>
    </row>
    <row r="52" spans="1:7" x14ac:dyDescent="0.2">
      <c r="A52" s="16">
        <v>23</v>
      </c>
      <c r="B52" s="1" t="s">
        <v>103</v>
      </c>
      <c r="C52" s="2">
        <f>(Önkormányzat!D827)</f>
        <v>70270000</v>
      </c>
      <c r="D52" s="2">
        <f>(Önkormányzat!E827)</f>
        <v>2000000</v>
      </c>
      <c r="E52" s="2">
        <f>(Önkormányzat!F827)</f>
        <v>72270000</v>
      </c>
      <c r="F52" s="2">
        <f>(Önkormányzat!G827)</f>
        <v>65050000</v>
      </c>
      <c r="G52" s="2">
        <f>(Önkormányzat!H827)</f>
        <v>6970000</v>
      </c>
    </row>
    <row r="53" spans="1:7" x14ac:dyDescent="0.2">
      <c r="A53" s="16">
        <v>24</v>
      </c>
      <c r="B53" s="1" t="s">
        <v>93</v>
      </c>
      <c r="C53" s="2">
        <f>(Önkormányzat!D828)</f>
        <v>0</v>
      </c>
      <c r="D53" s="2">
        <f>(Önkormányzat!E828)</f>
        <v>0</v>
      </c>
      <c r="E53" s="2">
        <f>(Önkormányzat!F828)</f>
        <v>0</v>
      </c>
      <c r="F53" s="2">
        <f>(Önkormányzat!G828)</f>
        <v>0</v>
      </c>
      <c r="G53" s="2">
        <f>(Önkormányzat!H828)</f>
        <v>0</v>
      </c>
    </row>
    <row r="54" spans="1:7" x14ac:dyDescent="0.2">
      <c r="A54" s="16">
        <v>25</v>
      </c>
      <c r="B54" s="1" t="s">
        <v>34</v>
      </c>
      <c r="C54" s="2">
        <f>(Önkormányzat!D829)</f>
        <v>77582917</v>
      </c>
      <c r="D54" s="2">
        <f>(Önkormányzat!E829)</f>
        <v>0</v>
      </c>
      <c r="E54" s="2">
        <f>(Önkormányzat!F829)</f>
        <v>77582917</v>
      </c>
      <c r="F54" s="2">
        <f>(Önkormányzat!G829)</f>
        <v>77582917</v>
      </c>
      <c r="G54" s="2">
        <f>(Önkormányzat!H829)</f>
        <v>194107823</v>
      </c>
    </row>
    <row r="55" spans="1:7" s="6" customFormat="1" x14ac:dyDescent="0.2">
      <c r="A55" s="16">
        <v>26</v>
      </c>
      <c r="B55" s="18" t="s">
        <v>280</v>
      </c>
      <c r="C55" s="13">
        <f>(Önkormányzat!D830)</f>
        <v>338913983</v>
      </c>
      <c r="D55" s="13">
        <f>(Önkormányzat!E830)</f>
        <v>2000000</v>
      </c>
      <c r="E55" s="13">
        <f>(Önkormányzat!F830)</f>
        <v>340913983</v>
      </c>
      <c r="F55" s="13">
        <f>(Önkormányzat!G830)</f>
        <v>292526084</v>
      </c>
      <c r="G55" s="13">
        <f>(Önkormányzat!H830)</f>
        <v>243045722</v>
      </c>
    </row>
    <row r="56" spans="1:7" x14ac:dyDescent="0.2">
      <c r="A56" s="16">
        <v>27</v>
      </c>
      <c r="B56" s="1" t="s">
        <v>32</v>
      </c>
      <c r="C56" s="2">
        <f>(Önkormányzat!D831)</f>
        <v>0</v>
      </c>
      <c r="D56" s="2">
        <f>(Önkormányzat!E831)</f>
        <v>0</v>
      </c>
      <c r="E56" s="2">
        <f>(Önkormányzat!F831)</f>
        <v>0</v>
      </c>
      <c r="F56" s="2">
        <f>(Önkormányzat!G831)</f>
        <v>0</v>
      </c>
      <c r="G56" s="2">
        <f>(Önkormányzat!H831)</f>
        <v>0</v>
      </c>
    </row>
    <row r="57" spans="1:7" s="6" customFormat="1" x14ac:dyDescent="0.2">
      <c r="A57" s="16">
        <v>28</v>
      </c>
      <c r="B57" s="18" t="s">
        <v>281</v>
      </c>
      <c r="C57" s="13">
        <f>(Önkormányzat!D832)</f>
        <v>587861842</v>
      </c>
      <c r="D57" s="13">
        <f>(Önkormányzat!E832)</f>
        <v>22447118</v>
      </c>
      <c r="E57" s="13">
        <f>(Önkormányzat!F832)</f>
        <v>610308960</v>
      </c>
      <c r="F57" s="13">
        <f>(Önkormányzat!G832)</f>
        <v>580022203</v>
      </c>
      <c r="G57" s="13">
        <f>(Önkormányzat!H832)</f>
        <v>500311765</v>
      </c>
    </row>
    <row r="58" spans="1:7" s="24" customFormat="1" x14ac:dyDescent="0.2">
      <c r="C58" s="25"/>
      <c r="D58" s="25"/>
      <c r="E58" s="25"/>
      <c r="F58" s="25"/>
      <c r="G58" s="25"/>
    </row>
    <row r="59" spans="1:7" x14ac:dyDescent="0.2">
      <c r="A59" s="8"/>
      <c r="C59" s="4"/>
      <c r="D59" s="4"/>
      <c r="E59" s="4"/>
      <c r="F59" s="4"/>
      <c r="G59" s="4">
        <f>G27-G57</f>
        <v>0</v>
      </c>
    </row>
    <row r="60" spans="1:7" x14ac:dyDescent="0.2">
      <c r="A60" s="8"/>
      <c r="C60" s="4"/>
      <c r="D60" s="4"/>
      <c r="E60" s="4"/>
      <c r="F60" s="4"/>
      <c r="G60" s="4"/>
    </row>
    <row r="61" spans="1:7" x14ac:dyDescent="0.2">
      <c r="A61" s="8"/>
      <c r="C61" s="4"/>
      <c r="D61" s="4"/>
      <c r="E61" s="4"/>
      <c r="F61" s="4"/>
      <c r="G61" s="4"/>
    </row>
    <row r="62" spans="1:7" x14ac:dyDescent="0.2">
      <c r="A62" s="8"/>
      <c r="C62" s="4"/>
      <c r="D62" s="4"/>
      <c r="E62" s="4"/>
      <c r="F62" s="4"/>
      <c r="G62" s="4"/>
    </row>
  </sheetData>
  <mergeCells count="2">
    <mergeCell ref="A2:F2"/>
    <mergeCell ref="A3:F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2022.évi költségvetés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IJ833"/>
  <sheetViews>
    <sheetView tabSelected="1" zoomScale="80" zoomScaleNormal="80" workbookViewId="0">
      <selection activeCell="G4" sqref="G4"/>
    </sheetView>
  </sheetViews>
  <sheetFormatPr defaultColWidth="9.140625" defaultRowHeight="11.25" x14ac:dyDescent="0.2"/>
  <cols>
    <col min="1" max="2" width="7.5703125" style="39" customWidth="1"/>
    <col min="3" max="3" width="49.28515625" style="3" customWidth="1"/>
    <col min="4" max="4" width="10.28515625" style="4" bestFit="1" customWidth="1"/>
    <col min="5" max="5" width="9.85546875" style="4" customWidth="1"/>
    <col min="6" max="6" width="12.140625" style="4" bestFit="1" customWidth="1"/>
    <col min="7" max="8" width="12.140625" style="4" customWidth="1"/>
    <col min="9" max="9" width="12.7109375" style="4" customWidth="1"/>
    <col min="10" max="13" width="9.140625" style="3"/>
    <col min="14" max="14" width="28.140625" style="3" bestFit="1" customWidth="1"/>
    <col min="15" max="16" width="9.140625" style="3"/>
    <col min="17" max="17" width="10.28515625" style="3" bestFit="1" customWidth="1"/>
    <col min="18" max="16384" width="9.140625" style="3"/>
  </cols>
  <sheetData>
    <row r="1" spans="1:9" x14ac:dyDescent="0.2">
      <c r="C1" s="3" t="s">
        <v>602</v>
      </c>
      <c r="E1" s="7"/>
    </row>
    <row r="2" spans="1:9" x14ac:dyDescent="0.2">
      <c r="C2" s="3" t="s">
        <v>603</v>
      </c>
    </row>
    <row r="4" spans="1:9" s="40" customFormat="1" x14ac:dyDescent="0.2">
      <c r="A4" s="40" t="s">
        <v>107</v>
      </c>
      <c r="I4" s="41"/>
    </row>
    <row r="5" spans="1:9" s="44" customFormat="1" x14ac:dyDescent="0.2">
      <c r="A5" s="42" t="s">
        <v>601</v>
      </c>
      <c r="B5" s="42"/>
      <c r="C5" s="42"/>
      <c r="D5" s="42"/>
      <c r="E5" s="42"/>
      <c r="F5" s="42"/>
      <c r="G5" s="42"/>
      <c r="H5" s="42"/>
      <c r="I5" s="43"/>
    </row>
    <row r="6" spans="1:9" s="44" customFormat="1" x14ac:dyDescent="0.2">
      <c r="A6" s="43"/>
      <c r="B6" s="43"/>
      <c r="C6" s="43"/>
      <c r="D6" s="43"/>
      <c r="E6" s="43"/>
      <c r="F6" s="43"/>
      <c r="G6" s="43"/>
      <c r="H6" s="43"/>
      <c r="I6" s="43"/>
    </row>
    <row r="7" spans="1:9" s="40" customFormat="1" ht="30.75" customHeight="1" x14ac:dyDescent="0.2">
      <c r="A7" s="45"/>
      <c r="B7" s="45"/>
      <c r="D7" s="12" t="s">
        <v>508</v>
      </c>
      <c r="E7" s="12" t="s">
        <v>509</v>
      </c>
      <c r="F7" s="12" t="s">
        <v>510</v>
      </c>
      <c r="G7" s="12" t="s">
        <v>614</v>
      </c>
      <c r="H7" s="12" t="s">
        <v>601</v>
      </c>
      <c r="I7" s="46"/>
    </row>
    <row r="8" spans="1:9" s="40" customFormat="1" x14ac:dyDescent="0.2">
      <c r="A8" s="45" t="s">
        <v>211</v>
      </c>
      <c r="B8" s="45"/>
      <c r="D8" s="47"/>
      <c r="E8" s="47"/>
      <c r="F8" s="47"/>
      <c r="G8" s="47"/>
      <c r="H8" s="47"/>
      <c r="I8" s="47"/>
    </row>
    <row r="9" spans="1:9" s="40" customFormat="1" x14ac:dyDescent="0.2">
      <c r="A9" s="45" t="s">
        <v>210</v>
      </c>
      <c r="B9" s="45"/>
      <c r="D9" s="47"/>
      <c r="E9" s="47"/>
      <c r="F9" s="47"/>
      <c r="G9" s="47"/>
      <c r="H9" s="47"/>
      <c r="I9" s="47"/>
    </row>
    <row r="10" spans="1:9" s="40" customFormat="1" x14ac:dyDescent="0.2">
      <c r="A10" s="48" t="s">
        <v>52</v>
      </c>
      <c r="B10" s="48"/>
      <c r="D10" s="47"/>
      <c r="E10" s="47"/>
      <c r="F10" s="47"/>
      <c r="G10" s="47"/>
      <c r="H10" s="47"/>
      <c r="I10" s="47"/>
    </row>
    <row r="11" spans="1:9" x14ac:dyDescent="0.2">
      <c r="A11" s="49" t="s">
        <v>368</v>
      </c>
      <c r="B11" s="49" t="s">
        <v>368</v>
      </c>
      <c r="C11" s="50" t="s">
        <v>504</v>
      </c>
      <c r="D11" s="2">
        <v>7985268</v>
      </c>
      <c r="E11" s="2">
        <v>-5876023</v>
      </c>
      <c r="F11" s="2">
        <f>SUM(D11:E11)</f>
        <v>2109245</v>
      </c>
      <c r="G11" s="2">
        <v>500000</v>
      </c>
      <c r="H11" s="2">
        <v>0</v>
      </c>
      <c r="I11" s="4" t="s">
        <v>285</v>
      </c>
    </row>
    <row r="12" spans="1:9" x14ac:dyDescent="0.2">
      <c r="A12" s="49" t="s">
        <v>386</v>
      </c>
      <c r="B12" s="49" t="s">
        <v>202</v>
      </c>
      <c r="C12" s="50" t="s">
        <v>574</v>
      </c>
      <c r="D12" s="2">
        <v>0</v>
      </c>
      <c r="E12" s="2"/>
      <c r="F12" s="2">
        <f t="shared" ref="F12:F15" si="0">SUM(D12:E12)</f>
        <v>0</v>
      </c>
      <c r="G12" s="2">
        <v>2803520</v>
      </c>
      <c r="H12" s="2">
        <v>0</v>
      </c>
      <c r="I12" s="4" t="s">
        <v>285</v>
      </c>
    </row>
    <row r="13" spans="1:9" ht="10.9" customHeight="1" x14ac:dyDescent="0.2">
      <c r="A13" s="49" t="s">
        <v>573</v>
      </c>
      <c r="B13" s="49" t="s">
        <v>288</v>
      </c>
      <c r="C13" s="50" t="s">
        <v>86</v>
      </c>
      <c r="D13" s="2">
        <v>0</v>
      </c>
      <c r="E13" s="2"/>
      <c r="F13" s="2">
        <f t="shared" si="0"/>
        <v>0</v>
      </c>
      <c r="G13" s="2">
        <v>756950</v>
      </c>
      <c r="H13" s="2">
        <v>0</v>
      </c>
      <c r="I13" s="4" t="s">
        <v>285</v>
      </c>
    </row>
    <row r="14" spans="1:9" x14ac:dyDescent="0.2">
      <c r="A14" s="49" t="s">
        <v>201</v>
      </c>
      <c r="B14" s="49" t="s">
        <v>201</v>
      </c>
      <c r="C14" s="50" t="s">
        <v>594</v>
      </c>
      <c r="D14" s="2">
        <v>0</v>
      </c>
      <c r="E14" s="2">
        <v>3700000</v>
      </c>
      <c r="F14" s="2">
        <f t="shared" si="0"/>
        <v>3700000</v>
      </c>
      <c r="G14" s="2">
        <v>3700000</v>
      </c>
      <c r="H14" s="2">
        <v>0</v>
      </c>
      <c r="I14" s="4" t="s">
        <v>285</v>
      </c>
    </row>
    <row r="15" spans="1:9" x14ac:dyDescent="0.2">
      <c r="A15" s="49" t="s">
        <v>289</v>
      </c>
      <c r="B15" s="49" t="s">
        <v>289</v>
      </c>
      <c r="C15" s="50" t="s">
        <v>419</v>
      </c>
      <c r="D15" s="2">
        <v>0</v>
      </c>
      <c r="E15" s="2">
        <v>999000</v>
      </c>
      <c r="F15" s="2">
        <f t="shared" si="0"/>
        <v>999000</v>
      </c>
      <c r="G15" s="2">
        <v>999000</v>
      </c>
      <c r="H15" s="2">
        <v>0</v>
      </c>
      <c r="I15" s="4" t="s">
        <v>285</v>
      </c>
    </row>
    <row r="16" spans="1:9" s="44" customFormat="1" x14ac:dyDescent="0.2">
      <c r="A16" s="51"/>
      <c r="B16" s="51"/>
      <c r="C16" s="52" t="s">
        <v>82</v>
      </c>
      <c r="D16" s="13">
        <f>SUM(D11:D15)</f>
        <v>7985268</v>
      </c>
      <c r="E16" s="13">
        <f>SUM(E11:E15)</f>
        <v>-1177023</v>
      </c>
      <c r="F16" s="13">
        <f>SUM(F11:F15)</f>
        <v>6808245</v>
      </c>
      <c r="G16" s="13">
        <f>SUM(G11:G15)</f>
        <v>8759470</v>
      </c>
      <c r="H16" s="13">
        <f>SUM(H11:H15)</f>
        <v>0</v>
      </c>
      <c r="I16" s="7"/>
    </row>
    <row r="17" spans="1:9" s="44" customFormat="1" x14ac:dyDescent="0.2">
      <c r="A17" s="53"/>
      <c r="B17" s="53"/>
      <c r="C17" s="6"/>
      <c r="D17" s="7"/>
      <c r="E17" s="7"/>
      <c r="F17" s="7"/>
      <c r="G17" s="7"/>
      <c r="H17" s="7"/>
      <c r="I17" s="7"/>
    </row>
    <row r="18" spans="1:9" s="44" customFormat="1" x14ac:dyDescent="0.2">
      <c r="A18" s="48"/>
      <c r="B18" s="48"/>
      <c r="D18" s="59"/>
      <c r="E18" s="59"/>
      <c r="F18" s="59"/>
      <c r="G18" s="59"/>
      <c r="H18" s="59"/>
      <c r="I18" s="59"/>
    </row>
    <row r="19" spans="1:9" s="40" customFormat="1" ht="12" customHeight="1" x14ac:dyDescent="0.2">
      <c r="A19" s="45" t="s">
        <v>212</v>
      </c>
      <c r="B19" s="45"/>
      <c r="D19" s="47"/>
      <c r="E19" s="47"/>
      <c r="F19" s="47"/>
      <c r="G19" s="47"/>
      <c r="H19" s="47"/>
      <c r="I19" s="47"/>
    </row>
    <row r="20" spans="1:9" s="40" customFormat="1" ht="12" customHeight="1" x14ac:dyDescent="0.2">
      <c r="A20" s="45" t="s">
        <v>210</v>
      </c>
      <c r="B20" s="45"/>
      <c r="D20" s="47"/>
      <c r="E20" s="47"/>
      <c r="F20" s="47"/>
      <c r="G20" s="47"/>
      <c r="H20" s="47"/>
      <c r="I20" s="47"/>
    </row>
    <row r="21" spans="1:9" s="44" customFormat="1" ht="12" customHeight="1" x14ac:dyDescent="0.2">
      <c r="A21" s="48" t="s">
        <v>52</v>
      </c>
      <c r="B21" s="48"/>
      <c r="D21" s="59"/>
      <c r="E21" s="59"/>
      <c r="F21" s="59"/>
      <c r="G21" s="59"/>
      <c r="H21" s="59"/>
      <c r="I21" s="59"/>
    </row>
    <row r="22" spans="1:9" ht="12" customHeight="1" x14ac:dyDescent="0.2">
      <c r="A22" s="49" t="s">
        <v>291</v>
      </c>
      <c r="B22" s="49" t="s">
        <v>291</v>
      </c>
      <c r="C22" s="50" t="s">
        <v>403</v>
      </c>
      <c r="D22" s="2">
        <v>100000</v>
      </c>
      <c r="E22" s="2"/>
      <c r="F22" s="2">
        <f>SUM(D22:E22)</f>
        <v>100000</v>
      </c>
      <c r="G22" s="2">
        <v>0</v>
      </c>
      <c r="H22" s="2">
        <v>236000</v>
      </c>
      <c r="I22" s="4" t="s">
        <v>286</v>
      </c>
    </row>
    <row r="23" spans="1:9" ht="12" customHeight="1" x14ac:dyDescent="0.2">
      <c r="A23" s="49" t="s">
        <v>396</v>
      </c>
      <c r="B23" s="49" t="s">
        <v>303</v>
      </c>
      <c r="C23" s="50" t="s">
        <v>271</v>
      </c>
      <c r="D23" s="2">
        <v>100000</v>
      </c>
      <c r="E23" s="2"/>
      <c r="F23" s="2">
        <f>SUM(D23:E23)</f>
        <v>100000</v>
      </c>
      <c r="G23" s="2">
        <v>0</v>
      </c>
      <c r="H23" s="2">
        <v>79000</v>
      </c>
      <c r="I23" s="4" t="s">
        <v>286</v>
      </c>
    </row>
    <row r="24" spans="1:9" ht="12" customHeight="1" x14ac:dyDescent="0.2">
      <c r="A24" s="49" t="s">
        <v>290</v>
      </c>
      <c r="B24" s="49" t="s">
        <v>290</v>
      </c>
      <c r="C24" s="50" t="s">
        <v>125</v>
      </c>
      <c r="D24" s="2">
        <v>54000</v>
      </c>
      <c r="E24" s="2"/>
      <c r="F24" s="2">
        <f t="shared" ref="F24:F37" si="1">SUM(D24:E24)</f>
        <v>54000</v>
      </c>
      <c r="G24" s="2">
        <v>0</v>
      </c>
      <c r="H24" s="2">
        <v>85000</v>
      </c>
      <c r="I24" s="4" t="s">
        <v>286</v>
      </c>
    </row>
    <row r="25" spans="1:9" ht="12" customHeight="1" x14ac:dyDescent="0.2">
      <c r="A25" s="49" t="s">
        <v>209</v>
      </c>
      <c r="B25" s="49" t="s">
        <v>209</v>
      </c>
      <c r="C25" s="50" t="s">
        <v>62</v>
      </c>
      <c r="D25" s="2">
        <v>7800000</v>
      </c>
      <c r="E25" s="2"/>
      <c r="F25" s="2">
        <f t="shared" si="1"/>
        <v>7800000</v>
      </c>
      <c r="G25" s="2">
        <v>7681819</v>
      </c>
      <c r="H25" s="2">
        <v>7800000</v>
      </c>
      <c r="I25" s="4" t="s">
        <v>286</v>
      </c>
    </row>
    <row r="26" spans="1:9" ht="12" customHeight="1" x14ac:dyDescent="0.2">
      <c r="A26" s="49" t="s">
        <v>209</v>
      </c>
      <c r="B26" s="49"/>
      <c r="C26" s="50" t="s">
        <v>235</v>
      </c>
      <c r="D26" s="2">
        <v>1170000</v>
      </c>
      <c r="E26" s="2"/>
      <c r="F26" s="2">
        <f t="shared" si="1"/>
        <v>1170000</v>
      </c>
      <c r="G26" s="2">
        <v>1170000</v>
      </c>
      <c r="H26" s="2">
        <v>1170000</v>
      </c>
      <c r="I26" s="4" t="s">
        <v>286</v>
      </c>
    </row>
    <row r="27" spans="1:9" ht="12" customHeight="1" x14ac:dyDescent="0.2">
      <c r="A27" s="49" t="s">
        <v>209</v>
      </c>
      <c r="B27" s="49"/>
      <c r="C27" s="50" t="s">
        <v>282</v>
      </c>
      <c r="D27" s="2">
        <v>232000</v>
      </c>
      <c r="E27" s="2"/>
      <c r="F27" s="2">
        <f t="shared" si="1"/>
        <v>232000</v>
      </c>
      <c r="G27" s="2">
        <v>231900</v>
      </c>
      <c r="H27" s="2">
        <v>232000</v>
      </c>
      <c r="I27" s="4" t="s">
        <v>286</v>
      </c>
    </row>
    <row r="28" spans="1:9" ht="12" customHeight="1" x14ac:dyDescent="0.2">
      <c r="A28" s="49" t="s">
        <v>209</v>
      </c>
      <c r="B28" s="49"/>
      <c r="C28" s="50" t="s">
        <v>155</v>
      </c>
      <c r="D28" s="2">
        <v>30000</v>
      </c>
      <c r="E28" s="2"/>
      <c r="F28" s="2">
        <f t="shared" si="1"/>
        <v>30000</v>
      </c>
      <c r="G28" s="2">
        <v>0</v>
      </c>
      <c r="H28" s="2">
        <v>30000</v>
      </c>
      <c r="I28" s="4" t="s">
        <v>286</v>
      </c>
    </row>
    <row r="29" spans="1:9" ht="12" customHeight="1" x14ac:dyDescent="0.2">
      <c r="A29" s="49" t="s">
        <v>209</v>
      </c>
      <c r="B29" s="49"/>
      <c r="C29" s="50" t="s">
        <v>140</v>
      </c>
      <c r="D29" s="2">
        <v>50000</v>
      </c>
      <c r="E29" s="2"/>
      <c r="F29" s="2">
        <f t="shared" si="1"/>
        <v>50000</v>
      </c>
      <c r="G29" s="2">
        <v>82727</v>
      </c>
      <c r="H29" s="2">
        <v>160000</v>
      </c>
      <c r="I29" s="4" t="s">
        <v>286</v>
      </c>
    </row>
    <row r="30" spans="1:9" ht="12" customHeight="1" x14ac:dyDescent="0.2">
      <c r="A30" s="49" t="s">
        <v>209</v>
      </c>
      <c r="B30" s="49"/>
      <c r="C30" s="50" t="s">
        <v>233</v>
      </c>
      <c r="D30" s="2">
        <v>2010240</v>
      </c>
      <c r="E30" s="2"/>
      <c r="F30" s="2">
        <f t="shared" si="1"/>
        <v>2010240</v>
      </c>
      <c r="G30" s="2">
        <v>2010240</v>
      </c>
      <c r="H30" s="2">
        <v>2011000</v>
      </c>
      <c r="I30" s="4" t="s">
        <v>286</v>
      </c>
    </row>
    <row r="31" spans="1:9" ht="12" customHeight="1" x14ac:dyDescent="0.2">
      <c r="A31" s="49" t="s">
        <v>209</v>
      </c>
      <c r="B31" s="49"/>
      <c r="C31" s="50" t="s">
        <v>234</v>
      </c>
      <c r="D31" s="2">
        <v>301560</v>
      </c>
      <c r="E31" s="2"/>
      <c r="F31" s="2">
        <f t="shared" si="1"/>
        <v>301560</v>
      </c>
      <c r="G31" s="2">
        <v>301560</v>
      </c>
      <c r="H31" s="2">
        <v>302000</v>
      </c>
      <c r="I31" s="4" t="s">
        <v>286</v>
      </c>
    </row>
    <row r="32" spans="1:9" ht="12" customHeight="1" x14ac:dyDescent="0.2">
      <c r="A32" s="49" t="s">
        <v>209</v>
      </c>
      <c r="B32" s="49"/>
      <c r="C32" s="50" t="s">
        <v>63</v>
      </c>
      <c r="D32" s="2">
        <v>3648000</v>
      </c>
      <c r="E32" s="2"/>
      <c r="F32" s="2">
        <f t="shared" si="1"/>
        <v>3648000</v>
      </c>
      <c r="G32" s="2">
        <v>3648000</v>
      </c>
      <c r="H32" s="2">
        <v>3648000</v>
      </c>
      <c r="I32" s="4" t="s">
        <v>286</v>
      </c>
    </row>
    <row r="33" spans="1:9" ht="12" customHeight="1" x14ac:dyDescent="0.2">
      <c r="A33" s="49" t="s">
        <v>292</v>
      </c>
      <c r="B33" s="49" t="s">
        <v>292</v>
      </c>
      <c r="C33" s="50" t="s">
        <v>79</v>
      </c>
      <c r="D33" s="2">
        <v>400000</v>
      </c>
      <c r="E33" s="2"/>
      <c r="F33" s="2">
        <f t="shared" si="1"/>
        <v>400000</v>
      </c>
      <c r="G33" s="2">
        <v>419355</v>
      </c>
      <c r="H33" s="2">
        <v>450000</v>
      </c>
      <c r="I33" s="4" t="s">
        <v>286</v>
      </c>
    </row>
    <row r="34" spans="1:9" ht="12" customHeight="1" x14ac:dyDescent="0.2">
      <c r="A34" s="49" t="s">
        <v>292</v>
      </c>
      <c r="B34" s="49"/>
      <c r="C34" s="50" t="s">
        <v>108</v>
      </c>
      <c r="D34" s="2">
        <v>980000</v>
      </c>
      <c r="E34" s="2"/>
      <c r="F34" s="2">
        <f t="shared" si="1"/>
        <v>980000</v>
      </c>
      <c r="G34" s="2">
        <v>979200</v>
      </c>
      <c r="H34" s="2">
        <v>980000</v>
      </c>
      <c r="I34" s="4" t="s">
        <v>286</v>
      </c>
    </row>
    <row r="35" spans="1:9" ht="12" customHeight="1" x14ac:dyDescent="0.2">
      <c r="A35" s="49" t="s">
        <v>197</v>
      </c>
      <c r="B35" s="49" t="s">
        <v>197</v>
      </c>
      <c r="C35" s="50" t="s">
        <v>91</v>
      </c>
      <c r="D35" s="2">
        <v>2035000</v>
      </c>
      <c r="E35" s="2"/>
      <c r="F35" s="2">
        <f t="shared" si="1"/>
        <v>2035000</v>
      </c>
      <c r="G35" s="2">
        <v>2046952</v>
      </c>
      <c r="H35" s="2">
        <v>2145000</v>
      </c>
      <c r="I35" s="4" t="s">
        <v>286</v>
      </c>
    </row>
    <row r="36" spans="1:9" ht="12" customHeight="1" x14ac:dyDescent="0.2">
      <c r="A36" s="49" t="s">
        <v>247</v>
      </c>
      <c r="B36" s="49"/>
      <c r="C36" s="50" t="s">
        <v>11</v>
      </c>
      <c r="D36" s="2">
        <v>120000</v>
      </c>
      <c r="E36" s="2"/>
      <c r="F36" s="2">
        <f t="shared" si="1"/>
        <v>120000</v>
      </c>
      <c r="G36" s="2">
        <v>148720</v>
      </c>
      <c r="H36" s="2">
        <v>130000</v>
      </c>
      <c r="I36" s="4" t="s">
        <v>286</v>
      </c>
    </row>
    <row r="37" spans="1:9" ht="12" customHeight="1" x14ac:dyDescent="0.2">
      <c r="A37" s="49" t="s">
        <v>206</v>
      </c>
      <c r="B37" s="49" t="s">
        <v>206</v>
      </c>
      <c r="C37" s="50" t="s">
        <v>173</v>
      </c>
      <c r="D37" s="2">
        <v>20000</v>
      </c>
      <c r="E37" s="2"/>
      <c r="F37" s="2">
        <f t="shared" si="1"/>
        <v>20000</v>
      </c>
      <c r="G37" s="2">
        <v>38467</v>
      </c>
      <c r="H37" s="2">
        <v>40000</v>
      </c>
      <c r="I37" s="4" t="s">
        <v>286</v>
      </c>
    </row>
    <row r="38" spans="1:9" ht="12" customHeight="1" x14ac:dyDescent="0.2">
      <c r="A38" s="49" t="s">
        <v>297</v>
      </c>
      <c r="B38" s="49" t="s">
        <v>297</v>
      </c>
      <c r="C38" s="50" t="s">
        <v>88</v>
      </c>
      <c r="D38" s="2">
        <v>80000</v>
      </c>
      <c r="E38" s="2"/>
      <c r="F38" s="2">
        <f t="shared" ref="F38:F52" si="2">SUM(D38:E38)</f>
        <v>80000</v>
      </c>
      <c r="G38" s="2">
        <v>0</v>
      </c>
      <c r="H38" s="2">
        <v>50000</v>
      </c>
      <c r="I38" s="4" t="s">
        <v>286</v>
      </c>
    </row>
    <row r="39" spans="1:9" ht="12" customHeight="1" x14ac:dyDescent="0.2">
      <c r="A39" s="49" t="s">
        <v>297</v>
      </c>
      <c r="B39" s="49"/>
      <c r="C39" s="50" t="s">
        <v>393</v>
      </c>
      <c r="D39" s="2">
        <v>50000</v>
      </c>
      <c r="E39" s="2"/>
      <c r="F39" s="2">
        <f t="shared" si="2"/>
        <v>50000</v>
      </c>
      <c r="G39" s="2">
        <v>76685</v>
      </c>
      <c r="H39" s="2">
        <v>80000</v>
      </c>
      <c r="I39" s="4" t="s">
        <v>286</v>
      </c>
    </row>
    <row r="40" spans="1:9" ht="12" customHeight="1" x14ac:dyDescent="0.2">
      <c r="A40" s="49" t="s">
        <v>297</v>
      </c>
      <c r="B40" s="49"/>
      <c r="C40" s="50" t="s">
        <v>64</v>
      </c>
      <c r="D40" s="2">
        <v>50000</v>
      </c>
      <c r="E40" s="2"/>
      <c r="F40" s="2">
        <f t="shared" si="2"/>
        <v>50000</v>
      </c>
      <c r="G40" s="2">
        <v>55961</v>
      </c>
      <c r="H40" s="2">
        <v>70000</v>
      </c>
      <c r="I40" s="4" t="s">
        <v>286</v>
      </c>
    </row>
    <row r="41" spans="1:9" ht="12" customHeight="1" x14ac:dyDescent="0.2">
      <c r="A41" s="49" t="s">
        <v>297</v>
      </c>
      <c r="B41" s="49"/>
      <c r="C41" s="50" t="s">
        <v>84</v>
      </c>
      <c r="D41" s="2">
        <v>50000</v>
      </c>
      <c r="E41" s="2"/>
      <c r="F41" s="2">
        <f t="shared" si="2"/>
        <v>50000</v>
      </c>
      <c r="G41" s="2">
        <v>0</v>
      </c>
      <c r="H41" s="2">
        <v>100000</v>
      </c>
      <c r="I41" s="4" t="s">
        <v>286</v>
      </c>
    </row>
    <row r="42" spans="1:9" ht="12" customHeight="1" x14ac:dyDescent="0.2">
      <c r="A42" s="49" t="s">
        <v>205</v>
      </c>
      <c r="B42" s="49" t="s">
        <v>205</v>
      </c>
      <c r="C42" s="50" t="s">
        <v>316</v>
      </c>
      <c r="D42" s="2">
        <v>110000</v>
      </c>
      <c r="E42" s="2"/>
      <c r="F42" s="2">
        <f t="shared" si="2"/>
        <v>110000</v>
      </c>
      <c r="G42" s="2">
        <v>89365</v>
      </c>
      <c r="H42" s="2">
        <v>120000</v>
      </c>
      <c r="I42" s="4" t="s">
        <v>286</v>
      </c>
    </row>
    <row r="43" spans="1:9" ht="12" customHeight="1" x14ac:dyDescent="0.2">
      <c r="A43" s="49" t="s">
        <v>198</v>
      </c>
      <c r="B43" s="49" t="s">
        <v>198</v>
      </c>
      <c r="C43" s="50" t="s">
        <v>172</v>
      </c>
      <c r="D43" s="2">
        <v>300000</v>
      </c>
      <c r="E43" s="2"/>
      <c r="F43" s="2">
        <f t="shared" si="2"/>
        <v>300000</v>
      </c>
      <c r="G43" s="2">
        <v>283277</v>
      </c>
      <c r="H43" s="2">
        <v>330000</v>
      </c>
      <c r="I43" s="4" t="s">
        <v>286</v>
      </c>
    </row>
    <row r="44" spans="1:9" ht="12" customHeight="1" x14ac:dyDescent="0.2">
      <c r="A44" s="49" t="s">
        <v>564</v>
      </c>
      <c r="B44" s="49" t="s">
        <v>567</v>
      </c>
      <c r="C44" s="50" t="s">
        <v>317</v>
      </c>
      <c r="D44" s="2">
        <v>100000</v>
      </c>
      <c r="E44" s="2"/>
      <c r="F44" s="2">
        <f t="shared" si="2"/>
        <v>100000</v>
      </c>
      <c r="G44" s="2">
        <v>112396</v>
      </c>
      <c r="H44" s="2">
        <v>150000</v>
      </c>
      <c r="I44" s="4" t="s">
        <v>286</v>
      </c>
    </row>
    <row r="45" spans="1:9" ht="12" customHeight="1" x14ac:dyDescent="0.2">
      <c r="A45" s="49" t="s">
        <v>565</v>
      </c>
      <c r="B45" s="49" t="s">
        <v>568</v>
      </c>
      <c r="C45" s="60" t="s">
        <v>58</v>
      </c>
      <c r="D45" s="2">
        <v>1000000</v>
      </c>
      <c r="E45" s="2"/>
      <c r="F45" s="2">
        <f t="shared" si="2"/>
        <v>1000000</v>
      </c>
      <c r="G45" s="2">
        <v>448207</v>
      </c>
      <c r="H45" s="2">
        <v>700000</v>
      </c>
      <c r="I45" s="4" t="s">
        <v>286</v>
      </c>
    </row>
    <row r="46" spans="1:9" ht="12" customHeight="1" x14ac:dyDescent="0.2">
      <c r="A46" s="49" t="s">
        <v>566</v>
      </c>
      <c r="B46" s="49" t="s">
        <v>569</v>
      </c>
      <c r="C46" s="60" t="s">
        <v>174</v>
      </c>
      <c r="D46" s="2">
        <v>100000</v>
      </c>
      <c r="E46" s="2"/>
      <c r="F46" s="2">
        <f t="shared" si="2"/>
        <v>100000</v>
      </c>
      <c r="G46" s="2">
        <v>57370</v>
      </c>
      <c r="H46" s="2">
        <v>100000</v>
      </c>
      <c r="I46" s="4" t="s">
        <v>286</v>
      </c>
    </row>
    <row r="47" spans="1:9" ht="12" customHeight="1" x14ac:dyDescent="0.2">
      <c r="A47" s="49" t="s">
        <v>453</v>
      </c>
      <c r="B47" s="49" t="s">
        <v>300</v>
      </c>
      <c r="C47" s="60" t="s">
        <v>454</v>
      </c>
      <c r="D47" s="2">
        <v>20000</v>
      </c>
      <c r="E47" s="2"/>
      <c r="F47" s="2">
        <f t="shared" si="2"/>
        <v>20000</v>
      </c>
      <c r="G47" s="2">
        <v>14071</v>
      </c>
      <c r="H47" s="2">
        <v>30000</v>
      </c>
      <c r="I47" s="4" t="s">
        <v>286</v>
      </c>
    </row>
    <row r="48" spans="1:9" ht="12" customHeight="1" x14ac:dyDescent="0.2">
      <c r="A48" s="49" t="s">
        <v>204</v>
      </c>
      <c r="B48" s="49" t="s">
        <v>204</v>
      </c>
      <c r="C48" s="60" t="s">
        <v>411</v>
      </c>
      <c r="D48" s="2">
        <v>50000</v>
      </c>
      <c r="E48" s="2"/>
      <c r="F48" s="2">
        <f t="shared" si="2"/>
        <v>50000</v>
      </c>
      <c r="G48" s="2">
        <v>46400</v>
      </c>
      <c r="H48" s="2">
        <v>50000</v>
      </c>
      <c r="I48" s="4" t="s">
        <v>286</v>
      </c>
    </row>
    <row r="49" spans="1:11" ht="12" customHeight="1" x14ac:dyDescent="0.2">
      <c r="A49" s="49" t="s">
        <v>202</v>
      </c>
      <c r="B49" s="49" t="s">
        <v>202</v>
      </c>
      <c r="C49" s="60" t="s">
        <v>252</v>
      </c>
      <c r="D49" s="2">
        <v>10000</v>
      </c>
      <c r="E49" s="2"/>
      <c r="F49" s="2">
        <f t="shared" si="2"/>
        <v>10000</v>
      </c>
      <c r="G49" s="2">
        <v>0</v>
      </c>
      <c r="H49" s="2">
        <v>50000</v>
      </c>
      <c r="I49" s="4" t="s">
        <v>286</v>
      </c>
    </row>
    <row r="50" spans="1:11" ht="12" customHeight="1" x14ac:dyDescent="0.2">
      <c r="A50" s="49" t="s">
        <v>202</v>
      </c>
      <c r="B50" s="49"/>
      <c r="C50" s="60" t="s">
        <v>380</v>
      </c>
      <c r="D50" s="2">
        <v>120000</v>
      </c>
      <c r="E50" s="2"/>
      <c r="F50" s="2">
        <f t="shared" si="2"/>
        <v>120000</v>
      </c>
      <c r="G50" s="2">
        <v>109400</v>
      </c>
      <c r="H50" s="2">
        <v>120000</v>
      </c>
      <c r="I50" s="4" t="s">
        <v>286</v>
      </c>
    </row>
    <row r="51" spans="1:11" ht="12" customHeight="1" x14ac:dyDescent="0.2">
      <c r="A51" s="49" t="s">
        <v>202</v>
      </c>
      <c r="B51" s="49"/>
      <c r="C51" s="50" t="s">
        <v>152</v>
      </c>
      <c r="D51" s="2">
        <v>50000</v>
      </c>
      <c r="E51" s="2"/>
      <c r="F51" s="2">
        <f t="shared" si="2"/>
        <v>50000</v>
      </c>
      <c r="G51" s="2">
        <v>37503</v>
      </c>
      <c r="H51" s="2">
        <v>50000</v>
      </c>
      <c r="I51" s="4" t="s">
        <v>286</v>
      </c>
    </row>
    <row r="52" spans="1:11" ht="12" customHeight="1" x14ac:dyDescent="0.2">
      <c r="A52" s="49" t="s">
        <v>288</v>
      </c>
      <c r="B52" s="49" t="s">
        <v>288</v>
      </c>
      <c r="C52" s="50" t="s">
        <v>55</v>
      </c>
      <c r="D52" s="2">
        <v>569700</v>
      </c>
      <c r="E52" s="2"/>
      <c r="F52" s="2">
        <f t="shared" si="2"/>
        <v>569700</v>
      </c>
      <c r="G52" s="2">
        <v>419187</v>
      </c>
      <c r="H52" s="2">
        <v>551000</v>
      </c>
      <c r="I52" s="4" t="s">
        <v>286</v>
      </c>
      <c r="K52" s="4"/>
    </row>
    <row r="53" spans="1:11" s="44" customFormat="1" ht="12" customHeight="1" x14ac:dyDescent="0.2">
      <c r="A53" s="56"/>
      <c r="B53" s="56"/>
      <c r="C53" s="57" t="s">
        <v>82</v>
      </c>
      <c r="D53" s="58">
        <f>SUM(D22:D52)</f>
        <v>21710500</v>
      </c>
      <c r="E53" s="58">
        <f>SUM(E22:E52)</f>
        <v>0</v>
      </c>
      <c r="F53" s="58">
        <f>SUM(F22:F52)</f>
        <v>21710500</v>
      </c>
      <c r="G53" s="58">
        <f t="shared" ref="G53:H53" si="3">SUM(G22:G52)</f>
        <v>20508762</v>
      </c>
      <c r="H53" s="58">
        <f t="shared" si="3"/>
        <v>22049000</v>
      </c>
      <c r="I53" s="59"/>
    </row>
    <row r="54" spans="1:11" s="44" customFormat="1" ht="12" customHeight="1" x14ac:dyDescent="0.2">
      <c r="A54" s="48"/>
      <c r="B54" s="48"/>
      <c r="D54" s="59"/>
      <c r="E54" s="59"/>
      <c r="F54" s="59"/>
      <c r="G54" s="59"/>
      <c r="H54" s="59"/>
      <c r="I54" s="59"/>
    </row>
    <row r="55" spans="1:11" s="44" customFormat="1" ht="12" customHeight="1" x14ac:dyDescent="0.2">
      <c r="A55" s="48"/>
      <c r="B55" s="48"/>
      <c r="D55" s="59"/>
      <c r="E55" s="59"/>
      <c r="F55" s="59"/>
      <c r="G55" s="59"/>
      <c r="H55" s="59"/>
      <c r="I55" s="59"/>
    </row>
    <row r="56" spans="1:11" s="44" customFormat="1" ht="12" customHeight="1" x14ac:dyDescent="0.2">
      <c r="A56" s="48"/>
      <c r="B56" s="48"/>
      <c r="D56" s="59"/>
      <c r="E56" s="59"/>
      <c r="F56" s="59"/>
      <c r="G56" s="59"/>
      <c r="H56" s="59"/>
      <c r="I56" s="59"/>
    </row>
    <row r="57" spans="1:11" s="40" customFormat="1" ht="12" customHeight="1" x14ac:dyDescent="0.2">
      <c r="A57" s="45" t="s">
        <v>212</v>
      </c>
      <c r="B57" s="45"/>
      <c r="D57" s="47"/>
      <c r="E57" s="47"/>
      <c r="F57" s="47"/>
      <c r="G57" s="47"/>
      <c r="H57" s="47"/>
      <c r="I57" s="47"/>
    </row>
    <row r="58" spans="1:11" s="40" customFormat="1" ht="12" customHeight="1" x14ac:dyDescent="0.2">
      <c r="A58" s="45" t="s">
        <v>210</v>
      </c>
      <c r="B58" s="45"/>
      <c r="D58" s="47"/>
      <c r="E58" s="47"/>
      <c r="F58" s="47"/>
      <c r="G58" s="47"/>
      <c r="H58" s="47"/>
      <c r="I58" s="47"/>
    </row>
    <row r="59" spans="1:11" s="44" customFormat="1" ht="12" customHeight="1" x14ac:dyDescent="0.2">
      <c r="A59" s="48" t="s">
        <v>52</v>
      </c>
      <c r="B59" s="48"/>
      <c r="D59" s="59"/>
      <c r="E59" s="59"/>
      <c r="F59" s="59"/>
      <c r="G59" s="59"/>
      <c r="H59" s="59"/>
      <c r="I59" s="59"/>
    </row>
    <row r="60" spans="1:11" ht="12" customHeight="1" x14ac:dyDescent="0.2">
      <c r="A60" s="49" t="s">
        <v>328</v>
      </c>
      <c r="B60" s="49" t="s">
        <v>294</v>
      </c>
      <c r="C60" s="50" t="s">
        <v>80</v>
      </c>
      <c r="D60" s="2">
        <v>200000</v>
      </c>
      <c r="E60" s="2"/>
      <c r="F60" s="2">
        <f>SUM(D60:E60)</f>
        <v>200000</v>
      </c>
      <c r="G60" s="2">
        <v>130000</v>
      </c>
      <c r="H60" s="2">
        <v>200000</v>
      </c>
      <c r="I60" s="4" t="s">
        <v>286</v>
      </c>
    </row>
    <row r="61" spans="1:11" s="44" customFormat="1" ht="12" customHeight="1" x14ac:dyDescent="0.2">
      <c r="A61" s="56"/>
      <c r="B61" s="56"/>
      <c r="C61" s="57" t="s">
        <v>82</v>
      </c>
      <c r="D61" s="58">
        <f t="shared" ref="D61" si="4">SUM(D60)</f>
        <v>200000</v>
      </c>
      <c r="E61" s="58">
        <f t="shared" ref="E61:H61" si="5">SUM(E60)</f>
        <v>0</v>
      </c>
      <c r="F61" s="58">
        <f t="shared" si="5"/>
        <v>200000</v>
      </c>
      <c r="G61" s="58">
        <f t="shared" si="5"/>
        <v>130000</v>
      </c>
      <c r="H61" s="58">
        <f t="shared" si="5"/>
        <v>200000</v>
      </c>
      <c r="I61" s="59"/>
    </row>
    <row r="62" spans="1:11" s="44" customFormat="1" ht="12" customHeight="1" x14ac:dyDescent="0.2">
      <c r="A62" s="48"/>
      <c r="B62" s="48"/>
      <c r="D62" s="59"/>
      <c r="E62" s="59"/>
      <c r="F62" s="59"/>
      <c r="G62" s="59"/>
      <c r="H62" s="59"/>
      <c r="I62" s="59"/>
    </row>
    <row r="63" spans="1:11" s="62" customFormat="1" x14ac:dyDescent="0.2">
      <c r="A63" s="61"/>
      <c r="B63" s="61"/>
      <c r="D63" s="63"/>
      <c r="E63" s="63"/>
      <c r="F63" s="63"/>
      <c r="G63" s="63"/>
      <c r="H63" s="63"/>
      <c r="I63" s="63"/>
    </row>
    <row r="64" spans="1:11" s="62" customFormat="1" x14ac:dyDescent="0.2">
      <c r="A64" s="61"/>
      <c r="B64" s="61"/>
      <c r="D64" s="63"/>
      <c r="E64" s="63"/>
      <c r="F64" s="63"/>
      <c r="G64" s="63"/>
      <c r="H64" s="63"/>
      <c r="I64" s="63"/>
    </row>
    <row r="65" spans="1:9" s="40" customFormat="1" ht="30.75" customHeight="1" x14ac:dyDescent="0.2">
      <c r="A65" s="45"/>
      <c r="B65" s="45"/>
      <c r="D65" s="12" t="s">
        <v>508</v>
      </c>
      <c r="E65" s="12" t="s">
        <v>509</v>
      </c>
      <c r="F65" s="12" t="s">
        <v>510</v>
      </c>
      <c r="G65" s="12" t="s">
        <v>614</v>
      </c>
      <c r="H65" s="12" t="s">
        <v>601</v>
      </c>
      <c r="I65" s="46"/>
    </row>
    <row r="66" spans="1:9" s="40" customFormat="1" ht="12" customHeight="1" x14ac:dyDescent="0.2">
      <c r="A66" s="45" t="s">
        <v>376</v>
      </c>
      <c r="B66" s="45"/>
      <c r="D66" s="47"/>
      <c r="E66" s="47"/>
      <c r="F66" s="47"/>
      <c r="G66" s="47"/>
      <c r="H66" s="47"/>
      <c r="I66" s="47"/>
    </row>
    <row r="67" spans="1:9" s="40" customFormat="1" ht="12" customHeight="1" x14ac:dyDescent="0.2">
      <c r="A67" s="45" t="s">
        <v>210</v>
      </c>
      <c r="B67" s="45"/>
      <c r="D67" s="47"/>
      <c r="E67" s="47"/>
      <c r="F67" s="47"/>
      <c r="G67" s="47"/>
      <c r="H67" s="47"/>
      <c r="I67" s="47"/>
    </row>
    <row r="68" spans="1:9" s="44" customFormat="1" ht="12" customHeight="1" x14ac:dyDescent="0.2">
      <c r="A68" s="48" t="s">
        <v>50</v>
      </c>
      <c r="B68" s="48"/>
      <c r="D68" s="59"/>
      <c r="E68" s="59"/>
      <c r="F68" s="59"/>
      <c r="G68" s="59"/>
      <c r="H68" s="59"/>
      <c r="I68" s="59"/>
    </row>
    <row r="69" spans="1:9" s="44" customFormat="1" ht="12" customHeight="1" x14ac:dyDescent="0.2">
      <c r="A69" s="64" t="s">
        <v>329</v>
      </c>
      <c r="B69" s="64" t="s">
        <v>295</v>
      </c>
      <c r="C69" s="65" t="s">
        <v>269</v>
      </c>
      <c r="D69" s="2">
        <v>1740000</v>
      </c>
      <c r="E69" s="2"/>
      <c r="F69" s="2">
        <f>SUM(D69:E69)</f>
        <v>1740000</v>
      </c>
      <c r="G69" s="2">
        <v>1740000</v>
      </c>
      <c r="H69" s="2">
        <v>5622000</v>
      </c>
      <c r="I69" s="4" t="s">
        <v>286</v>
      </c>
    </row>
    <row r="70" spans="1:9" s="44" customFormat="1" ht="12" customHeight="1" x14ac:dyDescent="0.2">
      <c r="A70" s="56"/>
      <c r="B70" s="56"/>
      <c r="C70" s="57" t="s">
        <v>61</v>
      </c>
      <c r="D70" s="58">
        <f t="shared" ref="D70" si="6">SUM(D69:D69)</f>
        <v>1740000</v>
      </c>
      <c r="E70" s="58">
        <f>SUM(E69:E69)</f>
        <v>0</v>
      </c>
      <c r="F70" s="58">
        <f t="shared" ref="F70:H70" si="7">SUM(F69:F69)</f>
        <v>1740000</v>
      </c>
      <c r="G70" s="58">
        <f t="shared" si="7"/>
        <v>1740000</v>
      </c>
      <c r="H70" s="58">
        <f t="shared" si="7"/>
        <v>5622000</v>
      </c>
      <c r="I70" s="59"/>
    </row>
    <row r="71" spans="1:9" s="44" customFormat="1" ht="12" customHeight="1" x14ac:dyDescent="0.2">
      <c r="A71" s="48"/>
      <c r="B71" s="48"/>
      <c r="D71" s="59"/>
      <c r="E71" s="59"/>
      <c r="F71" s="59"/>
      <c r="G71" s="59"/>
      <c r="H71" s="59"/>
      <c r="I71" s="59"/>
    </row>
    <row r="73" spans="1:9" s="40" customFormat="1" ht="12" customHeight="1" x14ac:dyDescent="0.2">
      <c r="A73" s="45" t="s">
        <v>376</v>
      </c>
      <c r="B73" s="45"/>
      <c r="D73" s="47"/>
      <c r="E73" s="47"/>
      <c r="F73" s="47"/>
      <c r="G73" s="47"/>
      <c r="H73" s="47"/>
      <c r="I73" s="47"/>
    </row>
    <row r="74" spans="1:9" s="40" customFormat="1" ht="12" customHeight="1" x14ac:dyDescent="0.2">
      <c r="A74" s="45" t="s">
        <v>210</v>
      </c>
      <c r="B74" s="45"/>
      <c r="D74" s="47"/>
      <c r="E74" s="47"/>
      <c r="F74" s="47"/>
      <c r="G74" s="47"/>
      <c r="H74" s="47"/>
      <c r="I74" s="47"/>
    </row>
    <row r="75" spans="1:9" s="44" customFormat="1" ht="12" customHeight="1" x14ac:dyDescent="0.2">
      <c r="A75" s="48" t="s">
        <v>52</v>
      </c>
      <c r="B75" s="48"/>
      <c r="D75" s="59"/>
      <c r="E75" s="59"/>
      <c r="F75" s="59"/>
      <c r="G75" s="59"/>
      <c r="H75" s="59"/>
      <c r="I75" s="59"/>
    </row>
    <row r="76" spans="1:9" s="44" customFormat="1" ht="12" customHeight="1" x14ac:dyDescent="0.2">
      <c r="A76" s="64" t="s">
        <v>330</v>
      </c>
      <c r="B76" s="64" t="s">
        <v>296</v>
      </c>
      <c r="C76" s="65" t="s">
        <v>157</v>
      </c>
      <c r="D76" s="2">
        <v>34515000</v>
      </c>
      <c r="E76" s="2"/>
      <c r="F76" s="2">
        <f>SUM(D76:E76)</f>
        <v>34515000</v>
      </c>
      <c r="G76" s="2">
        <v>34515000</v>
      </c>
      <c r="H76" s="2">
        <v>31862000</v>
      </c>
      <c r="I76" s="4" t="s">
        <v>286</v>
      </c>
    </row>
    <row r="77" spans="1:9" s="44" customFormat="1" ht="12" customHeight="1" x14ac:dyDescent="0.2">
      <c r="A77" s="64" t="s">
        <v>330</v>
      </c>
      <c r="B77" s="64"/>
      <c r="C77" s="65" t="s">
        <v>553</v>
      </c>
      <c r="D77" s="2">
        <v>0</v>
      </c>
      <c r="E77" s="2"/>
      <c r="F77" s="2">
        <f>SUM(D77:E77)</f>
        <v>0</v>
      </c>
      <c r="G77" s="2">
        <v>83855</v>
      </c>
      <c r="H77" s="2">
        <v>0</v>
      </c>
      <c r="I77" s="4" t="s">
        <v>286</v>
      </c>
    </row>
    <row r="78" spans="1:9" ht="12" customHeight="1" x14ac:dyDescent="0.2">
      <c r="A78" s="49" t="s">
        <v>331</v>
      </c>
      <c r="B78" s="49"/>
      <c r="C78" s="50" t="s">
        <v>150</v>
      </c>
      <c r="D78" s="2">
        <v>12740</v>
      </c>
      <c r="E78" s="2"/>
      <c r="F78" s="2">
        <f t="shared" ref="F78:F82" si="8">SUM(D78:E78)</f>
        <v>12740</v>
      </c>
      <c r="G78" s="2">
        <v>12740</v>
      </c>
      <c r="H78" s="2">
        <v>13020</v>
      </c>
      <c r="I78" s="4" t="s">
        <v>286</v>
      </c>
    </row>
    <row r="79" spans="1:9" ht="12" customHeight="1" x14ac:dyDescent="0.2">
      <c r="A79" s="49" t="s">
        <v>331</v>
      </c>
      <c r="B79" s="49"/>
      <c r="C79" s="50" t="s">
        <v>192</v>
      </c>
      <c r="D79" s="2">
        <v>783091</v>
      </c>
      <c r="E79" s="2"/>
      <c r="F79" s="2">
        <f t="shared" si="8"/>
        <v>783091</v>
      </c>
      <c r="G79" s="2">
        <v>783091</v>
      </c>
      <c r="H79" s="2">
        <v>859008</v>
      </c>
      <c r="I79" s="4" t="s">
        <v>286</v>
      </c>
    </row>
    <row r="80" spans="1:9" ht="12" customHeight="1" x14ac:dyDescent="0.2">
      <c r="A80" s="49" t="s">
        <v>331</v>
      </c>
      <c r="B80" s="49"/>
      <c r="C80" s="50" t="s">
        <v>607</v>
      </c>
      <c r="D80" s="2">
        <v>401310</v>
      </c>
      <c r="E80" s="2"/>
      <c r="F80" s="2">
        <f t="shared" si="8"/>
        <v>401310</v>
      </c>
      <c r="G80" s="2">
        <v>401310</v>
      </c>
      <c r="H80" s="2">
        <v>455700</v>
      </c>
      <c r="I80" s="4" t="s">
        <v>286</v>
      </c>
    </row>
    <row r="81" spans="1:9" ht="12" customHeight="1" x14ac:dyDescent="0.2">
      <c r="A81" s="49" t="s">
        <v>331</v>
      </c>
      <c r="B81" s="49"/>
      <c r="C81" s="50" t="s">
        <v>134</v>
      </c>
      <c r="D81" s="2">
        <v>37026</v>
      </c>
      <c r="E81" s="2"/>
      <c r="F81" s="2">
        <f t="shared" si="8"/>
        <v>37026</v>
      </c>
      <c r="G81" s="2">
        <v>29650</v>
      </c>
      <c r="H81" s="2">
        <v>44205</v>
      </c>
      <c r="I81" s="4" t="s">
        <v>286</v>
      </c>
    </row>
    <row r="82" spans="1:9" ht="12" customHeight="1" x14ac:dyDescent="0.2">
      <c r="A82" s="49" t="s">
        <v>331</v>
      </c>
      <c r="B82" s="49"/>
      <c r="C82" s="50" t="s">
        <v>587</v>
      </c>
      <c r="D82" s="2">
        <v>0</v>
      </c>
      <c r="E82" s="2">
        <v>603338</v>
      </c>
      <c r="F82" s="2">
        <f t="shared" si="8"/>
        <v>603338</v>
      </c>
      <c r="G82" s="2">
        <v>603338</v>
      </c>
      <c r="H82" s="2">
        <v>1500000</v>
      </c>
      <c r="I82" s="4" t="s">
        <v>286</v>
      </c>
    </row>
    <row r="83" spans="1:9" s="44" customFormat="1" ht="12" customHeight="1" x14ac:dyDescent="0.2">
      <c r="A83" s="56"/>
      <c r="B83" s="56"/>
      <c r="C83" s="57" t="s">
        <v>82</v>
      </c>
      <c r="D83" s="58">
        <f>SUM(D76:D82)</f>
        <v>35749167</v>
      </c>
      <c r="E83" s="58">
        <f t="shared" ref="E83:H83" si="9">SUM(E76:E82)</f>
        <v>603338</v>
      </c>
      <c r="F83" s="58">
        <f t="shared" si="9"/>
        <v>36352505</v>
      </c>
      <c r="G83" s="58">
        <f t="shared" si="9"/>
        <v>36428984</v>
      </c>
      <c r="H83" s="58">
        <f t="shared" si="9"/>
        <v>34733933</v>
      </c>
      <c r="I83" s="59"/>
    </row>
    <row r="84" spans="1:9" s="44" customFormat="1" ht="12" customHeight="1" x14ac:dyDescent="0.2">
      <c r="A84" s="48"/>
      <c r="B84" s="48"/>
      <c r="D84" s="59"/>
      <c r="E84" s="59"/>
      <c r="F84" s="59"/>
      <c r="G84" s="59"/>
      <c r="H84" s="59"/>
      <c r="I84" s="59"/>
    </row>
    <row r="85" spans="1:9" s="44" customFormat="1" ht="12" customHeight="1" x14ac:dyDescent="0.2">
      <c r="A85" s="48"/>
      <c r="B85" s="48"/>
      <c r="D85" s="59"/>
      <c r="E85" s="59"/>
      <c r="F85" s="59"/>
      <c r="G85" s="59"/>
      <c r="H85" s="59"/>
      <c r="I85" s="59"/>
    </row>
    <row r="86" spans="1:9" s="44" customFormat="1" ht="12" customHeight="1" x14ac:dyDescent="0.2">
      <c r="A86" s="48"/>
      <c r="B86" s="48"/>
      <c r="D86" s="59"/>
      <c r="E86" s="59"/>
      <c r="F86" s="59"/>
      <c r="G86" s="59"/>
      <c r="H86" s="59"/>
      <c r="I86" s="59"/>
    </row>
    <row r="87" spans="1:9" s="44" customFormat="1" ht="12" customHeight="1" x14ac:dyDescent="0.2">
      <c r="A87" s="48"/>
      <c r="B87" s="48"/>
      <c r="D87" s="59"/>
      <c r="E87" s="59"/>
      <c r="F87" s="59"/>
      <c r="G87" s="59"/>
      <c r="H87" s="59"/>
      <c r="I87" s="59"/>
    </row>
    <row r="88" spans="1:9" s="44" customFormat="1" ht="12" customHeight="1" x14ac:dyDescent="0.2">
      <c r="A88" s="48"/>
      <c r="B88" s="48"/>
      <c r="D88" s="59"/>
      <c r="E88" s="59"/>
      <c r="F88" s="59"/>
      <c r="G88" s="59"/>
      <c r="H88" s="59"/>
      <c r="I88" s="59"/>
    </row>
    <row r="89" spans="1:9" s="44" customFormat="1" ht="12" customHeight="1" x14ac:dyDescent="0.2">
      <c r="A89" s="48"/>
      <c r="B89" s="48"/>
      <c r="D89" s="59"/>
      <c r="E89" s="59"/>
      <c r="F89" s="59"/>
      <c r="G89" s="59"/>
      <c r="H89" s="59"/>
      <c r="I89" s="59"/>
    </row>
    <row r="90" spans="1:9" s="44" customFormat="1" ht="12" customHeight="1" x14ac:dyDescent="0.2">
      <c r="A90" s="48"/>
      <c r="B90" s="48"/>
      <c r="D90" s="59"/>
      <c r="E90" s="59"/>
      <c r="F90" s="59"/>
      <c r="G90" s="59"/>
      <c r="H90" s="59"/>
      <c r="I90" s="59"/>
    </row>
    <row r="91" spans="1:9" s="40" customFormat="1" ht="12" customHeight="1" x14ac:dyDescent="0.2">
      <c r="A91" s="45"/>
      <c r="B91" s="45"/>
      <c r="D91" s="47"/>
      <c r="E91" s="47"/>
      <c r="F91" s="47"/>
      <c r="G91" s="47"/>
      <c r="H91" s="47"/>
      <c r="I91" s="47"/>
    </row>
    <row r="92" spans="1:9" s="40" customFormat="1" ht="12" customHeight="1" x14ac:dyDescent="0.2">
      <c r="A92" s="45" t="s">
        <v>213</v>
      </c>
      <c r="B92" s="45"/>
      <c r="D92" s="47"/>
      <c r="E92" s="47"/>
      <c r="F92" s="47"/>
      <c r="G92" s="47"/>
      <c r="H92" s="47"/>
      <c r="I92" s="47"/>
    </row>
    <row r="93" spans="1:9" s="40" customFormat="1" ht="12" customHeight="1" x14ac:dyDescent="0.2">
      <c r="A93" s="45" t="s">
        <v>210</v>
      </c>
      <c r="B93" s="45"/>
      <c r="D93" s="47"/>
      <c r="E93" s="47"/>
      <c r="F93" s="47"/>
      <c r="G93" s="47"/>
      <c r="H93" s="47"/>
      <c r="I93" s="47"/>
    </row>
    <row r="94" spans="1:9" s="44" customFormat="1" ht="12" customHeight="1" x14ac:dyDescent="0.2">
      <c r="A94" s="48" t="s">
        <v>52</v>
      </c>
      <c r="B94" s="48"/>
      <c r="D94" s="59"/>
      <c r="E94" s="59"/>
      <c r="F94" s="59"/>
      <c r="G94" s="59"/>
      <c r="H94" s="59"/>
      <c r="I94" s="59"/>
    </row>
    <row r="95" spans="1:9" ht="12" customHeight="1" x14ac:dyDescent="0.2">
      <c r="A95" s="49" t="s">
        <v>297</v>
      </c>
      <c r="B95" s="49" t="s">
        <v>297</v>
      </c>
      <c r="C95" s="50" t="s">
        <v>183</v>
      </c>
      <c r="D95" s="2">
        <v>30000</v>
      </c>
      <c r="E95" s="2"/>
      <c r="F95" s="2">
        <f>SUM(D95:E95)</f>
        <v>30000</v>
      </c>
      <c r="G95" s="2">
        <v>16534</v>
      </c>
      <c r="H95" s="2">
        <v>30000</v>
      </c>
      <c r="I95" s="4" t="s">
        <v>284</v>
      </c>
    </row>
    <row r="96" spans="1:9" ht="12" customHeight="1" x14ac:dyDescent="0.2">
      <c r="A96" s="49" t="s">
        <v>297</v>
      </c>
      <c r="B96" s="49"/>
      <c r="C96" s="50" t="s">
        <v>184</v>
      </c>
      <c r="D96" s="2">
        <v>30000</v>
      </c>
      <c r="E96" s="2"/>
      <c r="F96" s="2">
        <f t="shared" ref="F96:F99" si="10">SUM(D96:E96)</f>
        <v>30000</v>
      </c>
      <c r="G96" s="2">
        <v>0</v>
      </c>
      <c r="H96" s="2">
        <v>0</v>
      </c>
      <c r="I96" s="4" t="s">
        <v>284</v>
      </c>
    </row>
    <row r="97" spans="1:9" ht="12" customHeight="1" x14ac:dyDescent="0.2">
      <c r="A97" s="49" t="s">
        <v>297</v>
      </c>
      <c r="B97" s="49"/>
      <c r="C97" s="66" t="s">
        <v>484</v>
      </c>
      <c r="D97" s="2">
        <v>50000</v>
      </c>
      <c r="E97" s="2"/>
      <c r="F97" s="2">
        <f t="shared" si="10"/>
        <v>50000</v>
      </c>
      <c r="G97" s="2">
        <v>28271</v>
      </c>
      <c r="H97" s="2">
        <v>30000</v>
      </c>
      <c r="I97" s="4" t="s">
        <v>284</v>
      </c>
    </row>
    <row r="98" spans="1:9" ht="12" customHeight="1" x14ac:dyDescent="0.2">
      <c r="A98" s="49" t="s">
        <v>293</v>
      </c>
      <c r="B98" s="49" t="s">
        <v>293</v>
      </c>
      <c r="C98" s="50" t="s">
        <v>186</v>
      </c>
      <c r="D98" s="2">
        <v>50000</v>
      </c>
      <c r="E98" s="2"/>
      <c r="F98" s="2">
        <f t="shared" si="10"/>
        <v>50000</v>
      </c>
      <c r="G98" s="2">
        <v>50000</v>
      </c>
      <c r="H98" s="2">
        <v>50000</v>
      </c>
      <c r="I98" s="4" t="s">
        <v>284</v>
      </c>
    </row>
    <row r="99" spans="1:9" ht="12" customHeight="1" x14ac:dyDescent="0.2">
      <c r="A99" s="49" t="s">
        <v>288</v>
      </c>
      <c r="B99" s="49" t="s">
        <v>288</v>
      </c>
      <c r="C99" s="50" t="s">
        <v>86</v>
      </c>
      <c r="D99" s="2">
        <v>43200</v>
      </c>
      <c r="E99" s="2"/>
      <c r="F99" s="2">
        <f t="shared" si="10"/>
        <v>43200</v>
      </c>
      <c r="G99" s="2">
        <v>12098</v>
      </c>
      <c r="H99" s="2">
        <v>30000</v>
      </c>
      <c r="I99" s="4" t="s">
        <v>284</v>
      </c>
    </row>
    <row r="100" spans="1:9" s="44" customFormat="1" ht="12" customHeight="1" x14ac:dyDescent="0.2">
      <c r="A100" s="56"/>
      <c r="B100" s="56"/>
      <c r="C100" s="57" t="s">
        <v>82</v>
      </c>
      <c r="D100" s="58">
        <f t="shared" ref="D100:H100" si="11">SUM(D95:D99)</f>
        <v>203200</v>
      </c>
      <c r="E100" s="58">
        <f t="shared" si="11"/>
        <v>0</v>
      </c>
      <c r="F100" s="58">
        <f t="shared" si="11"/>
        <v>203200</v>
      </c>
      <c r="G100" s="58">
        <f t="shared" si="11"/>
        <v>106903</v>
      </c>
      <c r="H100" s="58">
        <f t="shared" si="11"/>
        <v>140000</v>
      </c>
      <c r="I100" s="59"/>
    </row>
    <row r="101" spans="1:9" s="44" customFormat="1" ht="12" customHeight="1" x14ac:dyDescent="0.2">
      <c r="A101" s="48"/>
      <c r="B101" s="48"/>
      <c r="D101" s="59"/>
      <c r="E101" s="59"/>
      <c r="F101" s="59"/>
      <c r="G101" s="59"/>
      <c r="H101" s="59"/>
      <c r="I101" s="59"/>
    </row>
    <row r="102" spans="1:9" s="44" customFormat="1" ht="12" customHeight="1" x14ac:dyDescent="0.2">
      <c r="A102" s="48"/>
      <c r="B102" s="48"/>
      <c r="D102" s="59"/>
      <c r="E102" s="59"/>
      <c r="F102" s="59"/>
      <c r="G102" s="59"/>
      <c r="H102" s="59"/>
      <c r="I102" s="59"/>
    </row>
    <row r="103" spans="1:9" s="40" customFormat="1" ht="12" customHeight="1" x14ac:dyDescent="0.2">
      <c r="A103" s="45" t="s">
        <v>351</v>
      </c>
      <c r="B103" s="45"/>
      <c r="D103" s="47"/>
      <c r="E103" s="47"/>
      <c r="F103" s="47"/>
      <c r="G103" s="47"/>
      <c r="H103" s="47"/>
      <c r="I103" s="47"/>
    </row>
    <row r="104" spans="1:9" s="40" customFormat="1" ht="12" customHeight="1" x14ac:dyDescent="0.2">
      <c r="A104" s="45" t="s">
        <v>210</v>
      </c>
      <c r="B104" s="45"/>
      <c r="D104" s="47"/>
      <c r="E104" s="47"/>
      <c r="F104" s="47"/>
      <c r="G104" s="47"/>
      <c r="H104" s="47"/>
      <c r="I104" s="47"/>
    </row>
    <row r="105" spans="1:9" s="40" customFormat="1" x14ac:dyDescent="0.2">
      <c r="A105" s="48" t="s">
        <v>50</v>
      </c>
      <c r="B105" s="48"/>
      <c r="D105" s="47"/>
      <c r="E105" s="47"/>
      <c r="F105" s="47"/>
      <c r="G105" s="47"/>
      <c r="H105" s="47"/>
      <c r="I105" s="47"/>
    </row>
    <row r="106" spans="1:9" ht="12.4" customHeight="1" x14ac:dyDescent="0.2">
      <c r="A106" s="49" t="s">
        <v>295</v>
      </c>
      <c r="B106" s="49" t="s">
        <v>295</v>
      </c>
      <c r="C106" s="50" t="s">
        <v>352</v>
      </c>
      <c r="D106" s="2">
        <v>7064000</v>
      </c>
      <c r="E106" s="2"/>
      <c r="F106" s="2">
        <f>SUM(D106:E106)</f>
        <v>7064000</v>
      </c>
      <c r="G106" s="2">
        <v>0</v>
      </c>
      <c r="H106" s="2">
        <v>7064000</v>
      </c>
      <c r="I106" s="4" t="s">
        <v>285</v>
      </c>
    </row>
    <row r="107" spans="1:9" s="44" customFormat="1" x14ac:dyDescent="0.2">
      <c r="A107" s="56"/>
      <c r="B107" s="56"/>
      <c r="C107" s="57" t="s">
        <v>61</v>
      </c>
      <c r="D107" s="58">
        <f t="shared" ref="D107:H107" si="12">SUM(D106:D106)</f>
        <v>7064000</v>
      </c>
      <c r="E107" s="58">
        <f t="shared" si="12"/>
        <v>0</v>
      </c>
      <c r="F107" s="58">
        <f t="shared" si="12"/>
        <v>7064000</v>
      </c>
      <c r="G107" s="58">
        <f t="shared" si="12"/>
        <v>0</v>
      </c>
      <c r="H107" s="58">
        <f t="shared" si="12"/>
        <v>7064000</v>
      </c>
      <c r="I107" s="59"/>
    </row>
    <row r="108" spans="1:9" s="44" customFormat="1" x14ac:dyDescent="0.2">
      <c r="A108" s="48"/>
      <c r="B108" s="48"/>
      <c r="D108" s="59"/>
      <c r="E108" s="59"/>
      <c r="F108" s="59"/>
      <c r="G108" s="59"/>
      <c r="H108" s="59"/>
      <c r="I108" s="59"/>
    </row>
    <row r="109" spans="1:9" s="44" customFormat="1" x14ac:dyDescent="0.2">
      <c r="A109" s="48"/>
      <c r="B109" s="48"/>
      <c r="D109" s="59"/>
      <c r="E109" s="59"/>
      <c r="F109" s="59"/>
      <c r="G109" s="59"/>
      <c r="H109" s="59"/>
      <c r="I109" s="59"/>
    </row>
    <row r="110" spans="1:9" s="40" customFormat="1" ht="12" customHeight="1" x14ac:dyDescent="0.2">
      <c r="A110" s="45" t="s">
        <v>351</v>
      </c>
      <c r="B110" s="45"/>
      <c r="D110" s="47"/>
      <c r="E110" s="47"/>
      <c r="F110" s="47"/>
      <c r="G110" s="47"/>
      <c r="H110" s="47"/>
      <c r="I110" s="47"/>
    </row>
    <row r="111" spans="1:9" s="40" customFormat="1" x14ac:dyDescent="0.2">
      <c r="A111" s="45" t="s">
        <v>210</v>
      </c>
      <c r="B111" s="45"/>
      <c r="D111" s="47"/>
      <c r="E111" s="47"/>
      <c r="F111" s="47"/>
      <c r="G111" s="47"/>
      <c r="H111" s="47"/>
      <c r="I111" s="47"/>
    </row>
    <row r="112" spans="1:9" s="44" customFormat="1" x14ac:dyDescent="0.2">
      <c r="A112" s="48" t="s">
        <v>52</v>
      </c>
      <c r="B112" s="48"/>
      <c r="D112" s="59"/>
      <c r="E112" s="59"/>
      <c r="F112" s="59"/>
      <c r="G112" s="59"/>
      <c r="H112" s="59"/>
      <c r="I112" s="59"/>
    </row>
    <row r="113" spans="1:9" x14ac:dyDescent="0.2">
      <c r="A113" s="49" t="s">
        <v>292</v>
      </c>
      <c r="B113" s="49" t="s">
        <v>292</v>
      </c>
      <c r="C113" s="50" t="s">
        <v>81</v>
      </c>
      <c r="D113" s="2">
        <v>1912000</v>
      </c>
      <c r="E113" s="2"/>
      <c r="F113" s="2">
        <f t="shared" ref="F113:H117" si="13">SUM(D113:E113)</f>
        <v>1912000</v>
      </c>
      <c r="G113" s="2">
        <v>0</v>
      </c>
      <c r="H113" s="2">
        <f t="shared" si="13"/>
        <v>1912000</v>
      </c>
      <c r="I113" s="4" t="s">
        <v>285</v>
      </c>
    </row>
    <row r="114" spans="1:9" x14ac:dyDescent="0.2">
      <c r="A114" s="49" t="s">
        <v>197</v>
      </c>
      <c r="B114" s="49" t="s">
        <v>197</v>
      </c>
      <c r="C114" s="50" t="s">
        <v>362</v>
      </c>
      <c r="D114" s="2">
        <v>336000</v>
      </c>
      <c r="E114" s="2"/>
      <c r="F114" s="2">
        <f t="shared" si="13"/>
        <v>336000</v>
      </c>
      <c r="G114" s="2">
        <v>0</v>
      </c>
      <c r="H114" s="2">
        <f t="shared" si="13"/>
        <v>336000</v>
      </c>
      <c r="I114" s="4" t="s">
        <v>285</v>
      </c>
    </row>
    <row r="115" spans="1:9" x14ac:dyDescent="0.2">
      <c r="A115" s="49" t="s">
        <v>202</v>
      </c>
      <c r="B115" s="49" t="s">
        <v>202</v>
      </c>
      <c r="C115" s="50" t="s">
        <v>256</v>
      </c>
      <c r="D115" s="2">
        <v>2674000</v>
      </c>
      <c r="E115" s="2"/>
      <c r="F115" s="2">
        <f t="shared" si="13"/>
        <v>2674000</v>
      </c>
      <c r="G115" s="2">
        <v>0</v>
      </c>
      <c r="H115" s="2">
        <f t="shared" si="13"/>
        <v>2674000</v>
      </c>
      <c r="I115" s="4" t="s">
        <v>285</v>
      </c>
    </row>
    <row r="116" spans="1:9" x14ac:dyDescent="0.2">
      <c r="A116" s="49" t="s">
        <v>301</v>
      </c>
      <c r="B116" s="49" t="s">
        <v>301</v>
      </c>
      <c r="C116" s="50" t="s">
        <v>145</v>
      </c>
      <c r="D116" s="2">
        <v>513000</v>
      </c>
      <c r="E116" s="2"/>
      <c r="F116" s="2">
        <f t="shared" si="13"/>
        <v>513000</v>
      </c>
      <c r="G116" s="2">
        <v>0</v>
      </c>
      <c r="H116" s="2">
        <f t="shared" si="13"/>
        <v>513000</v>
      </c>
      <c r="I116" s="4" t="s">
        <v>285</v>
      </c>
    </row>
    <row r="117" spans="1:9" x14ac:dyDescent="0.2">
      <c r="A117" s="49" t="s">
        <v>288</v>
      </c>
      <c r="B117" s="49" t="s">
        <v>288</v>
      </c>
      <c r="C117" s="50" t="s">
        <v>86</v>
      </c>
      <c r="D117" s="2">
        <v>1131000</v>
      </c>
      <c r="E117" s="2"/>
      <c r="F117" s="2">
        <f t="shared" si="13"/>
        <v>1131000</v>
      </c>
      <c r="G117" s="2">
        <v>0</v>
      </c>
      <c r="H117" s="2">
        <f t="shared" si="13"/>
        <v>1131000</v>
      </c>
      <c r="I117" s="4" t="s">
        <v>285</v>
      </c>
    </row>
    <row r="118" spans="1:9" s="44" customFormat="1" x14ac:dyDescent="0.2">
      <c r="A118" s="56"/>
      <c r="B118" s="56"/>
      <c r="C118" s="57" t="s">
        <v>53</v>
      </c>
      <c r="D118" s="58">
        <f t="shared" ref="D118:H118" si="14">SUM(D113:D117)</f>
        <v>6566000</v>
      </c>
      <c r="E118" s="58">
        <f t="shared" si="14"/>
        <v>0</v>
      </c>
      <c r="F118" s="58">
        <f t="shared" si="14"/>
        <v>6566000</v>
      </c>
      <c r="G118" s="58">
        <f t="shared" si="14"/>
        <v>0</v>
      </c>
      <c r="H118" s="58">
        <f t="shared" si="14"/>
        <v>6566000</v>
      </c>
      <c r="I118" s="59"/>
    </row>
    <row r="119" spans="1:9" s="44" customFormat="1" x14ac:dyDescent="0.2">
      <c r="A119" s="48"/>
      <c r="B119" s="48"/>
      <c r="D119" s="59"/>
      <c r="E119" s="59"/>
      <c r="F119" s="59"/>
      <c r="G119" s="59"/>
      <c r="H119" s="59"/>
      <c r="I119" s="59"/>
    </row>
    <row r="120" spans="1:9" s="44" customFormat="1" x14ac:dyDescent="0.2">
      <c r="A120" s="48"/>
      <c r="B120" s="48"/>
      <c r="D120" s="59"/>
      <c r="E120" s="59"/>
      <c r="F120" s="59"/>
      <c r="G120" s="59"/>
      <c r="H120" s="59"/>
      <c r="I120" s="59"/>
    </row>
    <row r="121" spans="1:9" s="44" customFormat="1" x14ac:dyDescent="0.2">
      <c r="A121" s="45" t="s">
        <v>541</v>
      </c>
      <c r="B121" s="48"/>
      <c r="D121" s="59"/>
      <c r="E121" s="59"/>
      <c r="F121" s="59"/>
      <c r="G121" s="59"/>
      <c r="H121" s="59"/>
      <c r="I121" s="59"/>
    </row>
    <row r="122" spans="1:9" s="44" customFormat="1" x14ac:dyDescent="0.2">
      <c r="A122" s="45" t="s">
        <v>210</v>
      </c>
      <c r="B122" s="45"/>
      <c r="C122" s="45"/>
      <c r="D122" s="45"/>
      <c r="E122" s="45"/>
      <c r="F122" s="45"/>
      <c r="G122" s="45"/>
      <c r="H122" s="45"/>
      <c r="I122" s="45"/>
    </row>
    <row r="123" spans="1:9" s="44" customFormat="1" x14ac:dyDescent="0.2">
      <c r="A123" s="48" t="s">
        <v>52</v>
      </c>
      <c r="B123" s="48"/>
      <c r="D123" s="59"/>
      <c r="E123" s="59"/>
      <c r="F123" s="59"/>
      <c r="G123" s="59"/>
      <c r="H123" s="59"/>
      <c r="I123" s="59"/>
    </row>
    <row r="124" spans="1:9" x14ac:dyDescent="0.2">
      <c r="A124" s="49" t="s">
        <v>296</v>
      </c>
      <c r="B124" s="49" t="s">
        <v>296</v>
      </c>
      <c r="C124" s="50" t="s">
        <v>539</v>
      </c>
      <c r="D124" s="2">
        <v>0</v>
      </c>
      <c r="E124" s="2"/>
      <c r="F124" s="2">
        <v>0</v>
      </c>
      <c r="G124" s="2">
        <v>15164</v>
      </c>
      <c r="H124" s="2">
        <v>0</v>
      </c>
      <c r="I124" s="4" t="s">
        <v>285</v>
      </c>
    </row>
    <row r="125" spans="1:9" s="44" customFormat="1" x14ac:dyDescent="0.2">
      <c r="A125" s="56"/>
      <c r="B125" s="56"/>
      <c r="C125" s="57" t="s">
        <v>53</v>
      </c>
      <c r="D125" s="58">
        <f t="shared" ref="D125:H125" si="15">SUM(D124:D124)</f>
        <v>0</v>
      </c>
      <c r="E125" s="58">
        <f t="shared" si="15"/>
        <v>0</v>
      </c>
      <c r="F125" s="58">
        <f t="shared" si="15"/>
        <v>0</v>
      </c>
      <c r="G125" s="58">
        <f t="shared" si="15"/>
        <v>15164</v>
      </c>
      <c r="H125" s="58">
        <f t="shared" si="15"/>
        <v>0</v>
      </c>
      <c r="I125" s="59"/>
    </row>
    <row r="126" spans="1:9" s="44" customFormat="1" x14ac:dyDescent="0.2">
      <c r="A126" s="48"/>
      <c r="B126" s="48"/>
      <c r="D126" s="59"/>
      <c r="E126" s="59"/>
      <c r="F126" s="59"/>
      <c r="G126" s="59"/>
      <c r="H126" s="59"/>
      <c r="I126" s="59"/>
    </row>
    <row r="127" spans="1:9" s="44" customFormat="1" x14ac:dyDescent="0.2">
      <c r="A127" s="48"/>
      <c r="B127" s="48"/>
      <c r="D127" s="59"/>
      <c r="E127" s="59"/>
      <c r="F127" s="59"/>
      <c r="G127" s="59"/>
      <c r="H127" s="59"/>
      <c r="I127" s="59"/>
    </row>
    <row r="128" spans="1:9" s="44" customFormat="1" x14ac:dyDescent="0.2">
      <c r="A128" s="48"/>
      <c r="B128" s="48"/>
      <c r="D128" s="59"/>
      <c r="E128" s="59"/>
      <c r="F128" s="59"/>
      <c r="G128" s="59"/>
      <c r="H128" s="59"/>
      <c r="I128" s="59"/>
    </row>
    <row r="129" spans="1:244" s="44" customFormat="1" x14ac:dyDescent="0.2">
      <c r="A129" s="48"/>
      <c r="B129" s="48"/>
      <c r="D129" s="59"/>
      <c r="E129" s="59"/>
      <c r="F129" s="59"/>
      <c r="G129" s="59"/>
      <c r="H129" s="59"/>
      <c r="I129" s="59"/>
    </row>
    <row r="130" spans="1:244" s="44" customFormat="1" x14ac:dyDescent="0.2">
      <c r="A130" s="48"/>
      <c r="B130" s="48"/>
      <c r="D130" s="59"/>
      <c r="E130" s="59"/>
      <c r="F130" s="59"/>
      <c r="G130" s="59"/>
      <c r="H130" s="59"/>
      <c r="I130" s="59"/>
    </row>
    <row r="131" spans="1:244" s="44" customFormat="1" x14ac:dyDescent="0.2">
      <c r="A131" s="48"/>
      <c r="B131" s="48"/>
      <c r="D131" s="59"/>
      <c r="E131" s="59"/>
      <c r="F131" s="59"/>
      <c r="G131" s="59"/>
      <c r="H131" s="59"/>
      <c r="I131" s="59"/>
    </row>
    <row r="132" spans="1:244" s="44" customFormat="1" x14ac:dyDescent="0.2">
      <c r="A132" s="48"/>
      <c r="B132" s="48"/>
      <c r="D132" s="59"/>
      <c r="E132" s="59"/>
      <c r="F132" s="59"/>
      <c r="G132" s="59"/>
      <c r="H132" s="59"/>
      <c r="I132" s="59"/>
    </row>
    <row r="133" spans="1:244" s="44" customFormat="1" x14ac:dyDescent="0.2">
      <c r="A133" s="48"/>
      <c r="B133" s="48"/>
      <c r="D133" s="59"/>
      <c r="E133" s="59"/>
      <c r="F133" s="59"/>
      <c r="G133" s="59"/>
      <c r="H133" s="59"/>
      <c r="I133" s="59"/>
    </row>
    <row r="134" spans="1:244" s="44" customFormat="1" ht="11.25" customHeight="1" x14ac:dyDescent="0.2">
      <c r="A134" s="45" t="s">
        <v>214</v>
      </c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  <c r="FP134" s="45"/>
      <c r="FQ134" s="45"/>
      <c r="FR134" s="45"/>
      <c r="FS134" s="45"/>
      <c r="FT134" s="45"/>
      <c r="FU134" s="45"/>
      <c r="FV134" s="45"/>
      <c r="FW134" s="45"/>
      <c r="FX134" s="45"/>
      <c r="FY134" s="45"/>
      <c r="FZ134" s="45"/>
      <c r="GA134" s="45"/>
      <c r="GB134" s="45"/>
      <c r="GC134" s="45"/>
      <c r="GD134" s="45"/>
      <c r="GE134" s="45"/>
      <c r="GF134" s="45"/>
      <c r="GG134" s="45"/>
      <c r="GH134" s="45"/>
      <c r="GI134" s="45"/>
      <c r="GJ134" s="45"/>
      <c r="GK134" s="45"/>
      <c r="GL134" s="45"/>
      <c r="GM134" s="45"/>
      <c r="GN134" s="45"/>
      <c r="GO134" s="45"/>
      <c r="GP134" s="45"/>
      <c r="GQ134" s="45"/>
      <c r="GR134" s="45"/>
      <c r="GS134" s="45"/>
      <c r="GT134" s="45"/>
      <c r="GU134" s="45"/>
      <c r="GV134" s="45"/>
      <c r="GW134" s="45"/>
      <c r="GX134" s="45"/>
      <c r="GY134" s="45"/>
      <c r="GZ134" s="45"/>
      <c r="HA134" s="45"/>
      <c r="HB134" s="45"/>
      <c r="HC134" s="45"/>
      <c r="HD134" s="45"/>
      <c r="HE134" s="45"/>
      <c r="HF134" s="45"/>
      <c r="HG134" s="45"/>
      <c r="HH134" s="45"/>
      <c r="HI134" s="45"/>
      <c r="HJ134" s="45"/>
      <c r="HK134" s="45"/>
      <c r="HL134" s="45"/>
      <c r="HM134" s="45"/>
      <c r="HN134" s="45"/>
      <c r="HO134" s="45"/>
      <c r="HP134" s="45"/>
      <c r="HQ134" s="45"/>
      <c r="HR134" s="45"/>
      <c r="HS134" s="45"/>
      <c r="HT134" s="45"/>
      <c r="HU134" s="45"/>
      <c r="HV134" s="45"/>
      <c r="HW134" s="45"/>
      <c r="HX134" s="45"/>
      <c r="HY134" s="45"/>
      <c r="HZ134" s="45"/>
      <c r="IA134" s="45"/>
      <c r="IB134" s="45"/>
      <c r="IC134" s="45"/>
      <c r="ID134" s="45"/>
      <c r="IE134" s="45"/>
      <c r="IF134" s="45"/>
      <c r="IG134" s="45"/>
      <c r="IH134" s="45"/>
      <c r="II134" s="45"/>
      <c r="IJ134" s="45"/>
    </row>
    <row r="135" spans="1:244" ht="12.4" customHeight="1" x14ac:dyDescent="0.2">
      <c r="A135" s="45" t="s">
        <v>210</v>
      </c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  <c r="FP135" s="45"/>
      <c r="FQ135" s="45"/>
      <c r="FR135" s="45"/>
      <c r="FS135" s="45"/>
      <c r="FT135" s="45"/>
      <c r="FU135" s="45"/>
      <c r="FV135" s="45"/>
      <c r="FW135" s="45"/>
      <c r="FX135" s="45"/>
      <c r="FY135" s="45"/>
      <c r="FZ135" s="45"/>
      <c r="GA135" s="45"/>
      <c r="GB135" s="45"/>
      <c r="GC135" s="45"/>
      <c r="GD135" s="45"/>
      <c r="GE135" s="45"/>
      <c r="GF135" s="45"/>
      <c r="GG135" s="45"/>
      <c r="GH135" s="45"/>
      <c r="GI135" s="45"/>
      <c r="GJ135" s="45"/>
      <c r="GK135" s="45"/>
      <c r="GL135" s="45"/>
      <c r="GM135" s="45"/>
      <c r="GN135" s="45"/>
      <c r="GO135" s="45"/>
      <c r="GP135" s="45"/>
      <c r="GQ135" s="45"/>
      <c r="GR135" s="45"/>
      <c r="GS135" s="45"/>
      <c r="GT135" s="45"/>
      <c r="GU135" s="45"/>
      <c r="GV135" s="45"/>
      <c r="GW135" s="45"/>
      <c r="GX135" s="45"/>
      <c r="GY135" s="45"/>
      <c r="GZ135" s="45"/>
      <c r="HA135" s="45"/>
      <c r="HB135" s="45"/>
      <c r="HC135" s="45"/>
      <c r="HD135" s="45"/>
      <c r="HE135" s="45"/>
      <c r="HF135" s="45"/>
      <c r="HG135" s="45"/>
      <c r="HH135" s="45"/>
      <c r="HI135" s="45"/>
      <c r="HJ135" s="45"/>
      <c r="HK135" s="45"/>
      <c r="HL135" s="45"/>
      <c r="HM135" s="45"/>
      <c r="HN135" s="45"/>
      <c r="HO135" s="45"/>
      <c r="HP135" s="45"/>
      <c r="HQ135" s="45"/>
      <c r="HR135" s="45"/>
      <c r="HS135" s="45"/>
      <c r="HT135" s="45"/>
      <c r="HU135" s="45"/>
      <c r="HV135" s="45"/>
      <c r="HW135" s="45"/>
      <c r="HX135" s="45"/>
      <c r="HY135" s="45"/>
      <c r="HZ135" s="45"/>
      <c r="IA135" s="45"/>
      <c r="IB135" s="45"/>
      <c r="IC135" s="45"/>
      <c r="ID135" s="45"/>
      <c r="IE135" s="45"/>
      <c r="IF135" s="45"/>
      <c r="IG135" s="45"/>
      <c r="IH135" s="45"/>
      <c r="II135" s="45"/>
      <c r="IJ135" s="45"/>
    </row>
    <row r="136" spans="1:244" s="40" customFormat="1" x14ac:dyDescent="0.2">
      <c r="A136" s="48" t="s">
        <v>50</v>
      </c>
      <c r="B136" s="48"/>
      <c r="D136" s="47"/>
      <c r="E136" s="47"/>
      <c r="F136" s="47"/>
      <c r="G136" s="47"/>
      <c r="H136" s="47"/>
      <c r="I136" s="47"/>
    </row>
    <row r="137" spans="1:244" ht="12" customHeight="1" x14ac:dyDescent="0.2">
      <c r="A137" s="55" t="s">
        <v>200</v>
      </c>
      <c r="B137" s="55" t="s">
        <v>200</v>
      </c>
      <c r="C137" s="50" t="s">
        <v>168</v>
      </c>
      <c r="D137" s="2">
        <v>2000000</v>
      </c>
      <c r="E137" s="2"/>
      <c r="F137" s="2">
        <f t="shared" ref="F137:F151" si="16">SUM(D137:E137)</f>
        <v>2000000</v>
      </c>
      <c r="G137" s="2">
        <v>5115098</v>
      </c>
      <c r="H137" s="2">
        <v>6000000</v>
      </c>
      <c r="I137" s="4" t="s">
        <v>284</v>
      </c>
    </row>
    <row r="138" spans="1:244" ht="12" customHeight="1" x14ac:dyDescent="0.2">
      <c r="A138" s="55" t="s">
        <v>200</v>
      </c>
      <c r="B138" s="55"/>
      <c r="C138" s="50" t="s">
        <v>169</v>
      </c>
      <c r="D138" s="2">
        <v>900000</v>
      </c>
      <c r="E138" s="2"/>
      <c r="F138" s="2">
        <f t="shared" si="16"/>
        <v>900000</v>
      </c>
      <c r="G138" s="2">
        <v>2542750</v>
      </c>
      <c r="H138" s="2">
        <v>1000000</v>
      </c>
      <c r="I138" s="4" t="s">
        <v>284</v>
      </c>
    </row>
    <row r="139" spans="1:244" ht="12" customHeight="1" x14ac:dyDescent="0.2">
      <c r="A139" s="55" t="s">
        <v>200</v>
      </c>
      <c r="B139" s="55"/>
      <c r="C139" s="50" t="s">
        <v>137</v>
      </c>
      <c r="D139" s="2">
        <v>9969000</v>
      </c>
      <c r="E139" s="2">
        <v>1445109</v>
      </c>
      <c r="F139" s="2">
        <f t="shared" si="16"/>
        <v>11414109</v>
      </c>
      <c r="G139" s="2">
        <v>11414109</v>
      </c>
      <c r="H139" s="2">
        <v>13422991</v>
      </c>
      <c r="I139" s="4" t="s">
        <v>284</v>
      </c>
    </row>
    <row r="140" spans="1:244" ht="12" customHeight="1" x14ac:dyDescent="0.2">
      <c r="A140" s="55" t="s">
        <v>200</v>
      </c>
      <c r="B140" s="55"/>
      <c r="C140" s="50" t="s">
        <v>394</v>
      </c>
      <c r="D140" s="2">
        <v>300000</v>
      </c>
      <c r="E140" s="2"/>
      <c r="F140" s="2">
        <f t="shared" si="16"/>
        <v>300000</v>
      </c>
      <c r="G140" s="2">
        <v>945224</v>
      </c>
      <c r="H140" s="2">
        <v>300000</v>
      </c>
      <c r="I140" s="4" t="s">
        <v>284</v>
      </c>
    </row>
    <row r="141" spans="1:244" ht="12" customHeight="1" x14ac:dyDescent="0.2">
      <c r="A141" s="55" t="s">
        <v>298</v>
      </c>
      <c r="B141" s="55" t="s">
        <v>298</v>
      </c>
      <c r="C141" s="50" t="s">
        <v>228</v>
      </c>
      <c r="D141" s="2">
        <v>2500000</v>
      </c>
      <c r="E141" s="2"/>
      <c r="F141" s="2">
        <f t="shared" si="16"/>
        <v>2500000</v>
      </c>
      <c r="G141" s="2">
        <v>2588883</v>
      </c>
      <c r="H141" s="2">
        <v>1500000</v>
      </c>
      <c r="I141" s="4" t="s">
        <v>284</v>
      </c>
    </row>
    <row r="142" spans="1:244" ht="12" customHeight="1" x14ac:dyDescent="0.2">
      <c r="A142" s="55" t="s">
        <v>287</v>
      </c>
      <c r="B142" s="55" t="s">
        <v>287</v>
      </c>
      <c r="C142" s="50" t="s">
        <v>429</v>
      </c>
      <c r="D142" s="2">
        <v>3990000</v>
      </c>
      <c r="E142" s="2">
        <v>390000</v>
      </c>
      <c r="F142" s="2">
        <f t="shared" si="16"/>
        <v>4380000</v>
      </c>
      <c r="G142" s="2">
        <v>4012498</v>
      </c>
      <c r="H142" s="2">
        <v>5730000</v>
      </c>
      <c r="I142" s="4" t="s">
        <v>284</v>
      </c>
    </row>
    <row r="143" spans="1:244" ht="12" customHeight="1" x14ac:dyDescent="0.2">
      <c r="A143" s="55" t="s">
        <v>412</v>
      </c>
      <c r="B143" s="55" t="s">
        <v>412</v>
      </c>
      <c r="C143" s="50" t="s">
        <v>570</v>
      </c>
      <c r="D143" s="2">
        <v>150000</v>
      </c>
      <c r="E143" s="2"/>
      <c r="F143" s="2">
        <f t="shared" si="16"/>
        <v>150000</v>
      </c>
      <c r="G143" s="2">
        <v>0</v>
      </c>
      <c r="H143" s="2">
        <v>1000000</v>
      </c>
      <c r="I143" s="4" t="s">
        <v>284</v>
      </c>
    </row>
    <row r="144" spans="1:244" ht="12" customHeight="1" x14ac:dyDescent="0.2">
      <c r="A144" s="55" t="s">
        <v>546</v>
      </c>
      <c r="B144" s="55" t="s">
        <v>547</v>
      </c>
      <c r="C144" s="50" t="s">
        <v>548</v>
      </c>
      <c r="D144" s="2">
        <v>0</v>
      </c>
      <c r="E144" s="2"/>
      <c r="F144" s="2">
        <f t="shared" si="16"/>
        <v>0</v>
      </c>
      <c r="G144" s="2">
        <v>37118</v>
      </c>
      <c r="H144" s="2">
        <v>0</v>
      </c>
      <c r="I144" s="4" t="s">
        <v>284</v>
      </c>
    </row>
    <row r="145" spans="1:244" ht="12" customHeight="1" x14ac:dyDescent="0.2">
      <c r="A145" s="55" t="s">
        <v>332</v>
      </c>
      <c r="B145" s="55" t="s">
        <v>332</v>
      </c>
      <c r="C145" s="50" t="s">
        <v>272</v>
      </c>
      <c r="D145" s="2">
        <v>15000</v>
      </c>
      <c r="E145" s="2"/>
      <c r="F145" s="2">
        <f t="shared" si="16"/>
        <v>15000</v>
      </c>
      <c r="G145" s="2">
        <v>5968</v>
      </c>
      <c r="H145" s="2">
        <v>15000</v>
      </c>
      <c r="I145" s="4" t="s">
        <v>284</v>
      </c>
    </row>
    <row r="146" spans="1:244" ht="12" customHeight="1" x14ac:dyDescent="0.2">
      <c r="A146" s="55" t="s">
        <v>562</v>
      </c>
      <c r="B146" s="55"/>
      <c r="C146" s="50" t="s">
        <v>588</v>
      </c>
      <c r="D146" s="2">
        <v>0</v>
      </c>
      <c r="E146" s="2"/>
      <c r="F146" s="2">
        <f t="shared" si="16"/>
        <v>0</v>
      </c>
      <c r="G146" s="2">
        <v>311871</v>
      </c>
      <c r="H146" s="2">
        <v>0</v>
      </c>
      <c r="I146" s="4" t="s">
        <v>284</v>
      </c>
    </row>
    <row r="147" spans="1:244" ht="12" customHeight="1" x14ac:dyDescent="0.2">
      <c r="A147" s="55" t="s">
        <v>549</v>
      </c>
      <c r="B147" s="55" t="s">
        <v>295</v>
      </c>
      <c r="C147" s="50" t="s">
        <v>550</v>
      </c>
      <c r="D147" s="2">
        <v>0</v>
      </c>
      <c r="E147" s="2"/>
      <c r="F147" s="2">
        <f t="shared" si="16"/>
        <v>0</v>
      </c>
      <c r="G147" s="2">
        <v>35880</v>
      </c>
      <c r="H147" s="2">
        <v>0</v>
      </c>
      <c r="I147" s="4" t="s">
        <v>284</v>
      </c>
    </row>
    <row r="148" spans="1:244" ht="12" customHeight="1" x14ac:dyDescent="0.2">
      <c r="A148" s="55" t="s">
        <v>605</v>
      </c>
      <c r="B148" s="55" t="s">
        <v>605</v>
      </c>
      <c r="C148" s="2" t="s">
        <v>606</v>
      </c>
      <c r="D148" s="3">
        <v>0</v>
      </c>
      <c r="E148" s="2"/>
      <c r="F148" s="2">
        <f t="shared" si="16"/>
        <v>0</v>
      </c>
      <c r="G148" s="2">
        <v>0</v>
      </c>
      <c r="H148" s="2">
        <v>800000</v>
      </c>
      <c r="I148" s="4" t="s">
        <v>284</v>
      </c>
    </row>
    <row r="149" spans="1:244" ht="12" customHeight="1" x14ac:dyDescent="0.2">
      <c r="A149" s="55" t="s">
        <v>395</v>
      </c>
      <c r="B149" s="55" t="s">
        <v>579</v>
      </c>
      <c r="C149" s="50" t="s">
        <v>555</v>
      </c>
      <c r="D149" s="2">
        <v>0</v>
      </c>
      <c r="E149" s="2"/>
      <c r="F149" s="2">
        <f t="shared" si="16"/>
        <v>0</v>
      </c>
      <c r="G149" s="2">
        <v>699000</v>
      </c>
      <c r="H149" s="2">
        <v>0</v>
      </c>
      <c r="I149" s="4" t="s">
        <v>284</v>
      </c>
    </row>
    <row r="150" spans="1:244" ht="12" customHeight="1" x14ac:dyDescent="0.2">
      <c r="A150" s="55" t="s">
        <v>554</v>
      </c>
      <c r="B150" s="55" t="s">
        <v>450</v>
      </c>
      <c r="C150" s="50" t="s">
        <v>556</v>
      </c>
      <c r="D150" s="2">
        <v>3500000</v>
      </c>
      <c r="E150" s="2">
        <v>2000000</v>
      </c>
      <c r="F150" s="2">
        <f t="shared" si="16"/>
        <v>5500000</v>
      </c>
      <c r="G150" s="2">
        <v>5250000</v>
      </c>
      <c r="H150" s="2">
        <v>0</v>
      </c>
      <c r="I150" s="4" t="s">
        <v>284</v>
      </c>
    </row>
    <row r="151" spans="1:244" ht="11.45" customHeight="1" x14ac:dyDescent="0.2">
      <c r="A151" s="49" t="s">
        <v>299</v>
      </c>
      <c r="B151" s="49" t="s">
        <v>299</v>
      </c>
      <c r="C151" s="50" t="s">
        <v>571</v>
      </c>
      <c r="D151" s="2">
        <v>77582917</v>
      </c>
      <c r="E151" s="2"/>
      <c r="F151" s="2">
        <f t="shared" si="16"/>
        <v>77582917</v>
      </c>
      <c r="G151" s="2">
        <v>77582917</v>
      </c>
      <c r="H151" s="2">
        <v>194107823</v>
      </c>
      <c r="I151" s="4" t="s">
        <v>285</v>
      </c>
    </row>
    <row r="152" spans="1:244" s="44" customFormat="1" x14ac:dyDescent="0.2">
      <c r="A152" s="56"/>
      <c r="B152" s="56"/>
      <c r="C152" s="57" t="s">
        <v>61</v>
      </c>
      <c r="D152" s="58">
        <f t="shared" ref="D152:H152" si="17">SUM(D137:D151)</f>
        <v>100906917</v>
      </c>
      <c r="E152" s="58">
        <f t="shared" si="17"/>
        <v>3835109</v>
      </c>
      <c r="F152" s="58">
        <f t="shared" si="17"/>
        <v>104742026</v>
      </c>
      <c r="G152" s="58">
        <f t="shared" si="17"/>
        <v>110541316</v>
      </c>
      <c r="H152" s="58">
        <f t="shared" si="17"/>
        <v>223875814</v>
      </c>
      <c r="I152" s="59"/>
    </row>
    <row r="153" spans="1:244" s="44" customFormat="1" x14ac:dyDescent="0.2">
      <c r="A153" s="48"/>
      <c r="B153" s="48"/>
      <c r="D153" s="59"/>
      <c r="E153" s="59"/>
      <c r="F153" s="59"/>
      <c r="G153" s="59"/>
      <c r="H153" s="59"/>
      <c r="I153" s="59"/>
    </row>
    <row r="154" spans="1:244" s="44" customFormat="1" x14ac:dyDescent="0.2">
      <c r="A154" s="48"/>
      <c r="B154" s="48"/>
      <c r="D154" s="59"/>
      <c r="E154" s="59"/>
      <c r="F154" s="59"/>
      <c r="G154" s="59"/>
      <c r="H154" s="59"/>
      <c r="I154" s="59"/>
    </row>
    <row r="155" spans="1:244" s="44" customFormat="1" ht="11.25" customHeight="1" x14ac:dyDescent="0.2">
      <c r="A155" s="45" t="s">
        <v>214</v>
      </c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  <c r="FP155" s="45"/>
      <c r="FQ155" s="45"/>
      <c r="FR155" s="45"/>
      <c r="FS155" s="45"/>
      <c r="FT155" s="45"/>
      <c r="FU155" s="45"/>
      <c r="FV155" s="45"/>
      <c r="FW155" s="45"/>
      <c r="FX155" s="45"/>
      <c r="FY155" s="45"/>
      <c r="FZ155" s="45"/>
      <c r="GA155" s="45"/>
      <c r="GB155" s="45"/>
      <c r="GC155" s="45"/>
      <c r="GD155" s="45"/>
      <c r="GE155" s="45"/>
      <c r="GF155" s="45"/>
      <c r="GG155" s="45"/>
      <c r="GH155" s="45"/>
      <c r="GI155" s="45"/>
      <c r="GJ155" s="45"/>
      <c r="GK155" s="45"/>
      <c r="GL155" s="45"/>
      <c r="GM155" s="45"/>
      <c r="GN155" s="45"/>
      <c r="GO155" s="45"/>
      <c r="GP155" s="45"/>
      <c r="GQ155" s="45"/>
      <c r="GR155" s="45"/>
      <c r="GS155" s="45"/>
      <c r="GT155" s="45"/>
      <c r="GU155" s="45"/>
      <c r="GV155" s="45"/>
      <c r="GW155" s="45"/>
      <c r="GX155" s="45"/>
      <c r="GY155" s="45"/>
      <c r="GZ155" s="45"/>
      <c r="HA155" s="45"/>
      <c r="HB155" s="45"/>
      <c r="HC155" s="45"/>
      <c r="HD155" s="45"/>
      <c r="HE155" s="45"/>
      <c r="HF155" s="45"/>
      <c r="HG155" s="45"/>
      <c r="HH155" s="45"/>
      <c r="HI155" s="45"/>
      <c r="HJ155" s="45"/>
      <c r="HK155" s="45"/>
      <c r="HL155" s="45"/>
      <c r="HM155" s="45"/>
      <c r="HN155" s="45"/>
      <c r="HO155" s="45"/>
      <c r="HP155" s="45"/>
      <c r="HQ155" s="45"/>
      <c r="HR155" s="45"/>
      <c r="HS155" s="45"/>
      <c r="HT155" s="45"/>
      <c r="HU155" s="45"/>
      <c r="HV155" s="45"/>
      <c r="HW155" s="45"/>
      <c r="HX155" s="45"/>
      <c r="HY155" s="45"/>
      <c r="HZ155" s="45"/>
      <c r="IA155" s="45"/>
      <c r="IB155" s="45"/>
      <c r="IC155" s="45"/>
      <c r="ID155" s="45"/>
      <c r="IE155" s="45"/>
      <c r="IF155" s="45"/>
      <c r="IG155" s="45"/>
      <c r="IH155" s="45"/>
      <c r="II155" s="45"/>
      <c r="IJ155" s="45"/>
    </row>
    <row r="156" spans="1:244" ht="12.4" customHeight="1" x14ac:dyDescent="0.2">
      <c r="A156" s="45" t="s">
        <v>210</v>
      </c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  <c r="FP156" s="45"/>
      <c r="FQ156" s="45"/>
      <c r="FR156" s="45"/>
      <c r="FS156" s="45"/>
      <c r="FT156" s="45"/>
      <c r="FU156" s="45"/>
      <c r="FV156" s="45"/>
      <c r="FW156" s="45"/>
      <c r="FX156" s="45"/>
      <c r="FY156" s="45"/>
      <c r="FZ156" s="45"/>
      <c r="GA156" s="45"/>
      <c r="GB156" s="45"/>
      <c r="GC156" s="45"/>
      <c r="GD156" s="45"/>
      <c r="GE156" s="45"/>
      <c r="GF156" s="45"/>
      <c r="GG156" s="45"/>
      <c r="GH156" s="45"/>
      <c r="GI156" s="45"/>
      <c r="GJ156" s="45"/>
      <c r="GK156" s="45"/>
      <c r="GL156" s="45"/>
      <c r="GM156" s="45"/>
      <c r="GN156" s="45"/>
      <c r="GO156" s="45"/>
      <c r="GP156" s="45"/>
      <c r="GQ156" s="45"/>
      <c r="GR156" s="45"/>
      <c r="GS156" s="45"/>
      <c r="GT156" s="45"/>
      <c r="GU156" s="45"/>
      <c r="GV156" s="45"/>
      <c r="GW156" s="45"/>
      <c r="GX156" s="45"/>
      <c r="GY156" s="45"/>
      <c r="GZ156" s="45"/>
      <c r="HA156" s="45"/>
      <c r="HB156" s="45"/>
      <c r="HC156" s="45"/>
      <c r="HD156" s="45"/>
      <c r="HE156" s="45"/>
      <c r="HF156" s="45"/>
      <c r="HG156" s="45"/>
      <c r="HH156" s="45"/>
      <c r="HI156" s="45"/>
      <c r="HJ156" s="45"/>
      <c r="HK156" s="45"/>
      <c r="HL156" s="45"/>
      <c r="HM156" s="45"/>
      <c r="HN156" s="45"/>
      <c r="HO156" s="45"/>
      <c r="HP156" s="45"/>
      <c r="HQ156" s="45"/>
      <c r="HR156" s="45"/>
      <c r="HS156" s="45"/>
      <c r="HT156" s="45"/>
      <c r="HU156" s="45"/>
      <c r="HV156" s="45"/>
      <c r="HW156" s="45"/>
      <c r="HX156" s="45"/>
      <c r="HY156" s="45"/>
      <c r="HZ156" s="45"/>
      <c r="IA156" s="45"/>
      <c r="IB156" s="45"/>
      <c r="IC156" s="45"/>
      <c r="ID156" s="45"/>
      <c r="IE156" s="45"/>
      <c r="IF156" s="45"/>
      <c r="IG156" s="45"/>
      <c r="IH156" s="45"/>
      <c r="II156" s="45"/>
      <c r="IJ156" s="45"/>
    </row>
    <row r="157" spans="1:244" s="44" customFormat="1" ht="12" customHeight="1" x14ac:dyDescent="0.2">
      <c r="A157" s="48" t="s">
        <v>52</v>
      </c>
      <c r="B157" s="48"/>
      <c r="D157" s="59"/>
      <c r="E157" s="59"/>
      <c r="F157" s="59"/>
      <c r="G157" s="59"/>
      <c r="H157" s="59"/>
      <c r="I157" s="59"/>
    </row>
    <row r="158" spans="1:244" ht="11.1" customHeight="1" x14ac:dyDescent="0.2">
      <c r="A158" s="49" t="s">
        <v>333</v>
      </c>
      <c r="B158" s="49" t="s">
        <v>294</v>
      </c>
      <c r="C158" s="67" t="s">
        <v>249</v>
      </c>
      <c r="D158" s="2">
        <v>90000000</v>
      </c>
      <c r="E158" s="2">
        <v>5000000</v>
      </c>
      <c r="F158" s="2">
        <f>SUM(D158:E158)</f>
        <v>95000000</v>
      </c>
      <c r="G158" s="2">
        <v>91000000</v>
      </c>
      <c r="H158" s="2">
        <v>90000000</v>
      </c>
      <c r="I158" s="4" t="s">
        <v>285</v>
      </c>
    </row>
    <row r="159" spans="1:244" ht="12" customHeight="1" x14ac:dyDescent="0.2">
      <c r="A159" s="49" t="s">
        <v>294</v>
      </c>
      <c r="B159" s="49"/>
      <c r="C159" s="50" t="s">
        <v>156</v>
      </c>
      <c r="D159" s="2">
        <v>1500000</v>
      </c>
      <c r="E159" s="2"/>
      <c r="F159" s="2">
        <f t="shared" ref="F159" si="18">SUM(D159:E159)</f>
        <v>1500000</v>
      </c>
      <c r="G159" s="2">
        <v>1303400</v>
      </c>
      <c r="H159" s="2">
        <v>0</v>
      </c>
      <c r="I159" s="68" t="s">
        <v>284</v>
      </c>
    </row>
    <row r="160" spans="1:244" ht="12" customHeight="1" x14ac:dyDescent="0.2">
      <c r="A160" s="49" t="s">
        <v>328</v>
      </c>
      <c r="B160" s="49"/>
      <c r="C160" s="50" t="s">
        <v>399</v>
      </c>
      <c r="D160" s="2">
        <v>200000</v>
      </c>
      <c r="E160" s="2"/>
      <c r="F160" s="2">
        <f t="shared" ref="F160" si="19">SUM(D160:E160)</f>
        <v>200000</v>
      </c>
      <c r="G160" s="2">
        <v>156240</v>
      </c>
      <c r="H160" s="2">
        <v>200000</v>
      </c>
      <c r="I160" s="68" t="s">
        <v>284</v>
      </c>
    </row>
    <row r="161" spans="1:9" ht="11.1" customHeight="1" x14ac:dyDescent="0.2">
      <c r="A161" s="49" t="s">
        <v>294</v>
      </c>
      <c r="B161" s="49"/>
      <c r="C161" s="67" t="s">
        <v>358</v>
      </c>
      <c r="D161" s="2">
        <v>0</v>
      </c>
      <c r="E161" s="2">
        <v>12673000</v>
      </c>
      <c r="F161" s="2">
        <f t="shared" ref="F161:F211" si="20">SUM(D161:E161)</f>
        <v>12673000</v>
      </c>
      <c r="G161" s="2">
        <v>12673000</v>
      </c>
      <c r="H161" s="2">
        <v>0</v>
      </c>
      <c r="I161" s="4" t="s">
        <v>285</v>
      </c>
    </row>
    <row r="162" spans="1:9" s="4" customFormat="1" ht="11.1" customHeight="1" x14ac:dyDescent="0.2">
      <c r="A162" s="49" t="s">
        <v>196</v>
      </c>
      <c r="B162" s="49" t="s">
        <v>196</v>
      </c>
      <c r="C162" s="60" t="s">
        <v>325</v>
      </c>
      <c r="D162" s="2">
        <v>2756000</v>
      </c>
      <c r="E162" s="2"/>
      <c r="F162" s="2">
        <f t="shared" si="20"/>
        <v>2756000</v>
      </c>
      <c r="G162" s="2">
        <v>2756000</v>
      </c>
      <c r="H162" s="2">
        <v>1942000</v>
      </c>
      <c r="I162" s="4" t="s">
        <v>285</v>
      </c>
    </row>
    <row r="163" spans="1:9" s="4" customFormat="1" ht="11.1" customHeight="1" x14ac:dyDescent="0.2">
      <c r="A163" s="49" t="s">
        <v>196</v>
      </c>
      <c r="B163" s="49"/>
      <c r="C163" s="60" t="s">
        <v>432</v>
      </c>
      <c r="D163" s="2">
        <v>210000</v>
      </c>
      <c r="E163" s="2"/>
      <c r="F163" s="2">
        <f t="shared" si="20"/>
        <v>210000</v>
      </c>
      <c r="G163" s="2">
        <v>202306</v>
      </c>
      <c r="H163" s="2">
        <v>0</v>
      </c>
      <c r="I163" s="4" t="s">
        <v>285</v>
      </c>
    </row>
    <row r="164" spans="1:9" s="4" customFormat="1" ht="11.1" customHeight="1" x14ac:dyDescent="0.2">
      <c r="A164" s="49" t="s">
        <v>196</v>
      </c>
      <c r="B164" s="49"/>
      <c r="C164" s="60" t="s">
        <v>433</v>
      </c>
      <c r="D164" s="2">
        <v>10000</v>
      </c>
      <c r="E164" s="2"/>
      <c r="F164" s="2">
        <f t="shared" si="20"/>
        <v>10000</v>
      </c>
      <c r="G164" s="2">
        <v>8074</v>
      </c>
      <c r="H164" s="2">
        <v>0</v>
      </c>
      <c r="I164" s="4" t="s">
        <v>285</v>
      </c>
    </row>
    <row r="165" spans="1:9" s="4" customFormat="1" ht="11.1" customHeight="1" x14ac:dyDescent="0.2">
      <c r="A165" s="49" t="s">
        <v>423</v>
      </c>
      <c r="B165" s="49" t="s">
        <v>423</v>
      </c>
      <c r="C165" s="60" t="s">
        <v>424</v>
      </c>
      <c r="D165" s="2">
        <v>0</v>
      </c>
      <c r="E165" s="2">
        <v>130000</v>
      </c>
      <c r="F165" s="2">
        <f t="shared" si="20"/>
        <v>130000</v>
      </c>
      <c r="G165" s="2">
        <v>130000</v>
      </c>
      <c r="H165" s="2">
        <v>0</v>
      </c>
      <c r="I165" s="4" t="s">
        <v>285</v>
      </c>
    </row>
    <row r="166" spans="1:9" s="4" customFormat="1" ht="11.1" customHeight="1" x14ac:dyDescent="0.2">
      <c r="A166" s="49" t="s">
        <v>248</v>
      </c>
      <c r="B166" s="49" t="s">
        <v>248</v>
      </c>
      <c r="C166" s="60" t="s">
        <v>388</v>
      </c>
      <c r="D166" s="2">
        <v>99000</v>
      </c>
      <c r="E166" s="2"/>
      <c r="F166" s="2">
        <f t="shared" si="20"/>
        <v>99000</v>
      </c>
      <c r="G166" s="2">
        <v>99000</v>
      </c>
      <c r="H166" s="2">
        <v>75000</v>
      </c>
      <c r="I166" s="4" t="s">
        <v>285</v>
      </c>
    </row>
    <row r="167" spans="1:9" s="4" customFormat="1" ht="11.1" customHeight="1" x14ac:dyDescent="0.2">
      <c r="A167" s="49" t="s">
        <v>407</v>
      </c>
      <c r="B167" s="49" t="s">
        <v>310</v>
      </c>
      <c r="C167" s="60" t="s">
        <v>140</v>
      </c>
      <c r="D167" s="2">
        <v>70000</v>
      </c>
      <c r="E167" s="2"/>
      <c r="F167" s="2">
        <f t="shared" si="20"/>
        <v>70000</v>
      </c>
      <c r="G167" s="2">
        <v>27045</v>
      </c>
      <c r="H167" s="2">
        <v>0</v>
      </c>
      <c r="I167" s="4" t="s">
        <v>285</v>
      </c>
    </row>
    <row r="168" spans="1:9" s="4" customFormat="1" ht="11.1" customHeight="1" x14ac:dyDescent="0.2">
      <c r="A168" s="49" t="s">
        <v>292</v>
      </c>
      <c r="B168" s="49" t="s">
        <v>292</v>
      </c>
      <c r="C168" s="60" t="s">
        <v>474</v>
      </c>
      <c r="D168" s="2">
        <v>200000</v>
      </c>
      <c r="E168" s="2"/>
      <c r="F168" s="2">
        <f t="shared" si="20"/>
        <v>200000</v>
      </c>
      <c r="G168" s="2">
        <v>0</v>
      </c>
      <c r="H168" s="2">
        <v>200000</v>
      </c>
      <c r="I168" s="4" t="s">
        <v>285</v>
      </c>
    </row>
    <row r="169" spans="1:9" s="4" customFormat="1" ht="11.1" customHeight="1" x14ac:dyDescent="0.2">
      <c r="A169" s="49" t="s">
        <v>292</v>
      </c>
      <c r="B169" s="49"/>
      <c r="C169" s="60" t="s">
        <v>79</v>
      </c>
      <c r="D169" s="2">
        <v>250000</v>
      </c>
      <c r="E169" s="2"/>
      <c r="F169" s="2">
        <f t="shared" si="20"/>
        <v>250000</v>
      </c>
      <c r="G169" s="2">
        <v>0</v>
      </c>
      <c r="H169" s="2">
        <v>0</v>
      </c>
      <c r="I169" s="4" t="s">
        <v>285</v>
      </c>
    </row>
    <row r="170" spans="1:9" s="4" customFormat="1" ht="11.1" customHeight="1" x14ac:dyDescent="0.2">
      <c r="A170" s="49" t="s">
        <v>426</v>
      </c>
      <c r="B170" s="49" t="s">
        <v>426</v>
      </c>
      <c r="C170" s="60" t="s">
        <v>258</v>
      </c>
      <c r="D170" s="2">
        <v>100000</v>
      </c>
      <c r="E170" s="2"/>
      <c r="F170" s="2">
        <f t="shared" si="20"/>
        <v>100000</v>
      </c>
      <c r="G170" s="2">
        <v>0</v>
      </c>
      <c r="H170" s="2">
        <v>100000</v>
      </c>
      <c r="I170" s="4" t="s">
        <v>285</v>
      </c>
    </row>
    <row r="171" spans="1:9" s="4" customFormat="1" ht="11.1" customHeight="1" x14ac:dyDescent="0.2">
      <c r="A171" s="49" t="s">
        <v>426</v>
      </c>
      <c r="B171" s="49"/>
      <c r="C171" s="60" t="s">
        <v>511</v>
      </c>
      <c r="D171" s="2">
        <v>860000</v>
      </c>
      <c r="E171" s="2"/>
      <c r="F171" s="2">
        <f t="shared" si="20"/>
        <v>860000</v>
      </c>
      <c r="G171" s="2">
        <v>930560</v>
      </c>
      <c r="H171" s="2">
        <v>1120000</v>
      </c>
      <c r="I171" s="4" t="s">
        <v>285</v>
      </c>
    </row>
    <row r="172" spans="1:9" s="4" customFormat="1" ht="11.1" customHeight="1" x14ac:dyDescent="0.2">
      <c r="A172" s="49" t="s">
        <v>426</v>
      </c>
      <c r="B172" s="49"/>
      <c r="C172" s="60" t="s">
        <v>449</v>
      </c>
      <c r="D172" s="2">
        <v>1375000</v>
      </c>
      <c r="E172" s="2"/>
      <c r="F172" s="2">
        <f t="shared" si="20"/>
        <v>1375000</v>
      </c>
      <c r="G172" s="2">
        <v>1374372</v>
      </c>
      <c r="H172" s="2">
        <v>1753000</v>
      </c>
      <c r="I172" s="4" t="s">
        <v>285</v>
      </c>
    </row>
    <row r="173" spans="1:9" s="4" customFormat="1" ht="11.1" customHeight="1" x14ac:dyDescent="0.2">
      <c r="A173" s="49" t="s">
        <v>426</v>
      </c>
      <c r="B173" s="49"/>
      <c r="C173" s="60" t="s">
        <v>473</v>
      </c>
      <c r="D173" s="2">
        <v>600000</v>
      </c>
      <c r="E173" s="2"/>
      <c r="F173" s="2">
        <f t="shared" si="20"/>
        <v>600000</v>
      </c>
      <c r="G173" s="2">
        <v>500000</v>
      </c>
      <c r="H173" s="2">
        <v>600000</v>
      </c>
      <c r="I173" s="4" t="s">
        <v>285</v>
      </c>
    </row>
    <row r="174" spans="1:9" s="4" customFormat="1" ht="11.1" customHeight="1" x14ac:dyDescent="0.2">
      <c r="A174" s="49" t="s">
        <v>197</v>
      </c>
      <c r="B174" s="49" t="s">
        <v>197</v>
      </c>
      <c r="C174" s="60" t="s">
        <v>91</v>
      </c>
      <c r="D174" s="2">
        <v>825000</v>
      </c>
      <c r="E174" s="2"/>
      <c r="F174" s="2">
        <f t="shared" si="20"/>
        <v>825000</v>
      </c>
      <c r="G174" s="2">
        <v>750637</v>
      </c>
      <c r="H174" s="2">
        <v>715000</v>
      </c>
      <c r="I174" s="4" t="s">
        <v>285</v>
      </c>
    </row>
    <row r="175" spans="1:9" s="4" customFormat="1" ht="11.1" customHeight="1" x14ac:dyDescent="0.2">
      <c r="A175" s="49" t="s">
        <v>409</v>
      </c>
      <c r="B175" s="49"/>
      <c r="C175" s="60" t="s">
        <v>410</v>
      </c>
      <c r="D175" s="2">
        <v>0</v>
      </c>
      <c r="E175" s="2"/>
      <c r="F175" s="2">
        <f t="shared" si="20"/>
        <v>0</v>
      </c>
      <c r="G175" s="2">
        <v>5228</v>
      </c>
      <c r="H175" s="2">
        <v>0</v>
      </c>
      <c r="I175" s="4" t="s">
        <v>285</v>
      </c>
    </row>
    <row r="176" spans="1:9" s="4" customFormat="1" ht="11.1" customHeight="1" x14ac:dyDescent="0.2">
      <c r="A176" s="49" t="s">
        <v>247</v>
      </c>
      <c r="B176" s="49"/>
      <c r="C176" s="60" t="s">
        <v>389</v>
      </c>
      <c r="D176" s="2">
        <v>70000</v>
      </c>
      <c r="E176" s="2"/>
      <c r="F176" s="2">
        <f t="shared" si="20"/>
        <v>70000</v>
      </c>
      <c r="G176" s="2">
        <v>14850</v>
      </c>
      <c r="H176" s="2">
        <v>22000</v>
      </c>
      <c r="I176" s="4" t="s">
        <v>285</v>
      </c>
    </row>
    <row r="177" spans="1:9" s="4" customFormat="1" ht="11.1" customHeight="1" x14ac:dyDescent="0.2">
      <c r="A177" s="49" t="s">
        <v>470</v>
      </c>
      <c r="B177" s="49" t="s">
        <v>206</v>
      </c>
      <c r="C177" s="60" t="s">
        <v>229</v>
      </c>
      <c r="D177" s="2">
        <v>5000</v>
      </c>
      <c r="E177" s="2"/>
      <c r="F177" s="2">
        <f t="shared" si="20"/>
        <v>5000</v>
      </c>
      <c r="G177" s="2">
        <v>0</v>
      </c>
      <c r="H177" s="2">
        <v>5000</v>
      </c>
      <c r="I177" s="4" t="s">
        <v>285</v>
      </c>
    </row>
    <row r="178" spans="1:9" s="4" customFormat="1" ht="11.1" customHeight="1" x14ac:dyDescent="0.2">
      <c r="A178" s="49" t="s">
        <v>297</v>
      </c>
      <c r="B178" s="49" t="s">
        <v>297</v>
      </c>
      <c r="C178" s="60" t="s">
        <v>64</v>
      </c>
      <c r="D178" s="2">
        <v>500000</v>
      </c>
      <c r="E178" s="2">
        <v>32000</v>
      </c>
      <c r="F178" s="2">
        <f t="shared" si="20"/>
        <v>532000</v>
      </c>
      <c r="G178" s="2">
        <v>892504</v>
      </c>
      <c r="H178" s="2">
        <v>900000</v>
      </c>
      <c r="I178" s="4" t="s">
        <v>285</v>
      </c>
    </row>
    <row r="179" spans="1:9" s="4" customFormat="1" ht="11.1" customHeight="1" x14ac:dyDescent="0.2">
      <c r="A179" s="49" t="s">
        <v>297</v>
      </c>
      <c r="B179" s="49"/>
      <c r="C179" s="60" t="s">
        <v>84</v>
      </c>
      <c r="D179" s="2">
        <v>100000</v>
      </c>
      <c r="E179" s="2"/>
      <c r="F179" s="2">
        <f t="shared" si="20"/>
        <v>100000</v>
      </c>
      <c r="G179" s="2">
        <v>0</v>
      </c>
      <c r="H179" s="2">
        <v>50000</v>
      </c>
      <c r="I179" s="4" t="s">
        <v>285</v>
      </c>
    </row>
    <row r="180" spans="1:9" s="4" customFormat="1" ht="11.1" customHeight="1" x14ac:dyDescent="0.2">
      <c r="A180" s="49" t="s">
        <v>297</v>
      </c>
      <c r="B180" s="49"/>
      <c r="C180" s="60" t="s">
        <v>604</v>
      </c>
      <c r="D180" s="2">
        <v>0</v>
      </c>
      <c r="E180" s="2"/>
      <c r="F180" s="2">
        <f t="shared" si="20"/>
        <v>0</v>
      </c>
      <c r="G180" s="2">
        <v>0</v>
      </c>
      <c r="H180" s="2">
        <v>790000</v>
      </c>
      <c r="I180" s="4" t="s">
        <v>285</v>
      </c>
    </row>
    <row r="181" spans="1:9" ht="11.1" customHeight="1" x14ac:dyDescent="0.2">
      <c r="A181" s="49" t="s">
        <v>205</v>
      </c>
      <c r="B181" s="49" t="s">
        <v>205</v>
      </c>
      <c r="C181" s="50" t="s">
        <v>529</v>
      </c>
      <c r="D181" s="2">
        <v>300000</v>
      </c>
      <c r="E181" s="2"/>
      <c r="F181" s="2">
        <f t="shared" si="20"/>
        <v>300000</v>
      </c>
      <c r="G181" s="2">
        <v>323870</v>
      </c>
      <c r="H181" s="2">
        <v>350000</v>
      </c>
      <c r="I181" s="4" t="s">
        <v>285</v>
      </c>
    </row>
    <row r="182" spans="1:9" ht="11.1" customHeight="1" x14ac:dyDescent="0.2">
      <c r="A182" s="49" t="s">
        <v>205</v>
      </c>
      <c r="B182" s="49"/>
      <c r="C182" s="50" t="s">
        <v>381</v>
      </c>
      <c r="D182" s="2">
        <v>300000</v>
      </c>
      <c r="E182" s="2"/>
      <c r="F182" s="2">
        <f t="shared" si="20"/>
        <v>300000</v>
      </c>
      <c r="G182" s="2">
        <v>308640</v>
      </c>
      <c r="H182" s="2">
        <v>350000</v>
      </c>
      <c r="I182" s="4" t="s">
        <v>285</v>
      </c>
    </row>
    <row r="183" spans="1:9" ht="11.1" customHeight="1" x14ac:dyDescent="0.2">
      <c r="A183" s="49" t="s">
        <v>205</v>
      </c>
      <c r="B183" s="49"/>
      <c r="C183" s="50" t="s">
        <v>254</v>
      </c>
      <c r="D183" s="2">
        <v>550000</v>
      </c>
      <c r="E183" s="2"/>
      <c r="F183" s="2">
        <f t="shared" si="20"/>
        <v>550000</v>
      </c>
      <c r="G183" s="2">
        <v>507900</v>
      </c>
      <c r="H183" s="2">
        <v>600000</v>
      </c>
      <c r="I183" s="4" t="s">
        <v>285</v>
      </c>
    </row>
    <row r="184" spans="1:9" ht="11.1" customHeight="1" x14ac:dyDescent="0.2">
      <c r="A184" s="49" t="s">
        <v>413</v>
      </c>
      <c r="B184" s="49"/>
      <c r="C184" s="50" t="s">
        <v>367</v>
      </c>
      <c r="D184" s="2">
        <v>45000</v>
      </c>
      <c r="E184" s="2"/>
      <c r="F184" s="2">
        <f>SUM(D184:E184)</f>
        <v>45000</v>
      </c>
      <c r="G184" s="2">
        <v>51840</v>
      </c>
      <c r="H184" s="2">
        <v>60000</v>
      </c>
      <c r="I184" s="4" t="s">
        <v>285</v>
      </c>
    </row>
    <row r="185" spans="1:9" ht="11.1" customHeight="1" x14ac:dyDescent="0.2">
      <c r="A185" s="49" t="s">
        <v>413</v>
      </c>
      <c r="B185" s="49"/>
      <c r="C185" s="50" t="s">
        <v>371</v>
      </c>
      <c r="D185" s="2">
        <v>180000</v>
      </c>
      <c r="E185" s="2"/>
      <c r="F185" s="2">
        <f>SUM(D185:E185)</f>
        <v>180000</v>
      </c>
      <c r="G185" s="2">
        <v>180000</v>
      </c>
      <c r="H185" s="2">
        <v>200000</v>
      </c>
      <c r="I185" s="4" t="s">
        <v>285</v>
      </c>
    </row>
    <row r="186" spans="1:9" s="4" customFormat="1" ht="11.1" customHeight="1" x14ac:dyDescent="0.2">
      <c r="A186" s="49" t="s">
        <v>564</v>
      </c>
      <c r="B186" s="49" t="s">
        <v>567</v>
      </c>
      <c r="C186" s="60" t="s">
        <v>190</v>
      </c>
      <c r="D186" s="2">
        <v>300000</v>
      </c>
      <c r="E186" s="2"/>
      <c r="F186" s="2">
        <f t="shared" si="20"/>
        <v>300000</v>
      </c>
      <c r="G186" s="2">
        <v>225713</v>
      </c>
      <c r="H186" s="2">
        <v>300000</v>
      </c>
      <c r="I186" s="4" t="s">
        <v>285</v>
      </c>
    </row>
    <row r="187" spans="1:9" s="4" customFormat="1" ht="11.1" customHeight="1" x14ac:dyDescent="0.2">
      <c r="A187" s="49" t="s">
        <v>565</v>
      </c>
      <c r="B187" s="49" t="s">
        <v>568</v>
      </c>
      <c r="C187" s="60" t="s">
        <v>58</v>
      </c>
      <c r="D187" s="2">
        <v>30000</v>
      </c>
      <c r="E187" s="2"/>
      <c r="F187" s="2">
        <f t="shared" si="20"/>
        <v>30000</v>
      </c>
      <c r="G187" s="2">
        <v>8208</v>
      </c>
      <c r="H187" s="2">
        <v>30000</v>
      </c>
      <c r="I187" s="4" t="s">
        <v>285</v>
      </c>
    </row>
    <row r="188" spans="1:9" ht="11.1" customHeight="1" x14ac:dyDescent="0.2">
      <c r="A188" s="49" t="s">
        <v>566</v>
      </c>
      <c r="B188" s="49" t="s">
        <v>569</v>
      </c>
      <c r="C188" s="50" t="s">
        <v>112</v>
      </c>
      <c r="D188" s="2">
        <v>350000</v>
      </c>
      <c r="E188" s="2"/>
      <c r="F188" s="2">
        <f t="shared" si="20"/>
        <v>350000</v>
      </c>
      <c r="G188" s="2">
        <v>101686</v>
      </c>
      <c r="H188" s="2">
        <v>200000</v>
      </c>
      <c r="I188" s="4" t="s">
        <v>285</v>
      </c>
    </row>
    <row r="189" spans="1:9" ht="11.1" customHeight="1" x14ac:dyDescent="0.2">
      <c r="A189" s="49" t="s">
        <v>293</v>
      </c>
      <c r="B189" s="49" t="s">
        <v>293</v>
      </c>
      <c r="C189" s="50" t="s">
        <v>313</v>
      </c>
      <c r="D189" s="2">
        <v>90000</v>
      </c>
      <c r="E189" s="2"/>
      <c r="F189" s="2">
        <f t="shared" si="20"/>
        <v>90000</v>
      </c>
      <c r="G189" s="2">
        <v>58157</v>
      </c>
      <c r="H189" s="2">
        <v>60000</v>
      </c>
      <c r="I189" s="4" t="s">
        <v>285</v>
      </c>
    </row>
    <row r="190" spans="1:9" ht="11.1" customHeight="1" x14ac:dyDescent="0.2">
      <c r="A190" s="49" t="s">
        <v>300</v>
      </c>
      <c r="B190" s="49" t="s">
        <v>300</v>
      </c>
      <c r="C190" s="50" t="s">
        <v>454</v>
      </c>
      <c r="D190" s="2">
        <v>45000</v>
      </c>
      <c r="E190" s="2">
        <v>300000</v>
      </c>
      <c r="F190" s="2">
        <f t="shared" si="20"/>
        <v>345000</v>
      </c>
      <c r="G190" s="2">
        <v>323150</v>
      </c>
      <c r="H190" s="2">
        <v>50000</v>
      </c>
      <c r="I190" s="4" t="s">
        <v>285</v>
      </c>
    </row>
    <row r="191" spans="1:9" ht="11.1" customHeight="1" x14ac:dyDescent="0.2">
      <c r="A191" s="49" t="s">
        <v>204</v>
      </c>
      <c r="B191" s="49" t="s">
        <v>204</v>
      </c>
      <c r="C191" s="50" t="s">
        <v>113</v>
      </c>
      <c r="D191" s="2">
        <v>100000</v>
      </c>
      <c r="E191" s="2"/>
      <c r="F191" s="2">
        <f t="shared" si="20"/>
        <v>100000</v>
      </c>
      <c r="G191" s="2">
        <v>35000</v>
      </c>
      <c r="H191" s="2">
        <v>100000</v>
      </c>
      <c r="I191" s="4" t="s">
        <v>285</v>
      </c>
    </row>
    <row r="192" spans="1:9" s="4" customFormat="1" ht="11.1" customHeight="1" x14ac:dyDescent="0.2">
      <c r="A192" s="49" t="s">
        <v>415</v>
      </c>
      <c r="B192" s="49" t="s">
        <v>204</v>
      </c>
      <c r="C192" s="60" t="s">
        <v>379</v>
      </c>
      <c r="D192" s="2">
        <v>300000</v>
      </c>
      <c r="E192" s="2"/>
      <c r="F192" s="2">
        <f>SUM(D192:E192)</f>
        <v>300000</v>
      </c>
      <c r="G192" s="2">
        <v>373000</v>
      </c>
      <c r="H192" s="2">
        <v>400000</v>
      </c>
      <c r="I192" s="4" t="s">
        <v>285</v>
      </c>
    </row>
    <row r="193" spans="1:9" ht="11.1" customHeight="1" x14ac:dyDescent="0.2">
      <c r="A193" s="49" t="s">
        <v>208</v>
      </c>
      <c r="B193" s="49" t="s">
        <v>208</v>
      </c>
      <c r="C193" s="50" t="s">
        <v>230</v>
      </c>
      <c r="D193" s="2">
        <v>2500000</v>
      </c>
      <c r="E193" s="2"/>
      <c r="F193" s="2">
        <f t="shared" si="20"/>
        <v>2500000</v>
      </c>
      <c r="G193" s="2">
        <v>2462881</v>
      </c>
      <c r="H193" s="2">
        <v>1500000</v>
      </c>
      <c r="I193" s="4" t="s">
        <v>285</v>
      </c>
    </row>
    <row r="194" spans="1:9" ht="11.1" customHeight="1" x14ac:dyDescent="0.2">
      <c r="A194" s="49" t="s">
        <v>416</v>
      </c>
      <c r="B194" s="49"/>
      <c r="C194" s="50" t="s">
        <v>109</v>
      </c>
      <c r="D194" s="2">
        <v>500000</v>
      </c>
      <c r="E194" s="2"/>
      <c r="F194" s="2">
        <f t="shared" ref="F194:F199" si="21">SUM(D194:E194)</f>
        <v>500000</v>
      </c>
      <c r="G194" s="2">
        <v>90000</v>
      </c>
      <c r="H194" s="2">
        <v>1000000</v>
      </c>
      <c r="I194" s="4" t="s">
        <v>285</v>
      </c>
    </row>
    <row r="195" spans="1:9" ht="11.1" customHeight="1" x14ac:dyDescent="0.2">
      <c r="A195" s="49" t="s">
        <v>416</v>
      </c>
      <c r="B195" s="49"/>
      <c r="C195" s="50" t="s">
        <v>314</v>
      </c>
      <c r="D195" s="2">
        <v>400000</v>
      </c>
      <c r="E195" s="2"/>
      <c r="F195" s="2">
        <f t="shared" si="21"/>
        <v>400000</v>
      </c>
      <c r="G195" s="2">
        <v>0</v>
      </c>
      <c r="H195" s="2">
        <v>500000</v>
      </c>
      <c r="I195" s="4" t="s">
        <v>285</v>
      </c>
    </row>
    <row r="196" spans="1:9" s="4" customFormat="1" ht="11.1" customHeight="1" x14ac:dyDescent="0.2">
      <c r="A196" s="49" t="s">
        <v>414</v>
      </c>
      <c r="B196" s="49"/>
      <c r="C196" s="60" t="s">
        <v>171</v>
      </c>
      <c r="D196" s="2">
        <v>400000</v>
      </c>
      <c r="E196" s="2"/>
      <c r="F196" s="2">
        <f t="shared" si="21"/>
        <v>400000</v>
      </c>
      <c r="G196" s="2">
        <v>106210</v>
      </c>
      <c r="H196" s="2">
        <v>200000</v>
      </c>
      <c r="I196" s="4" t="s">
        <v>285</v>
      </c>
    </row>
    <row r="197" spans="1:9" ht="11.1" customHeight="1" x14ac:dyDescent="0.2">
      <c r="A197" s="49" t="s">
        <v>416</v>
      </c>
      <c r="B197" s="49"/>
      <c r="C197" s="50" t="s">
        <v>110</v>
      </c>
      <c r="D197" s="2">
        <v>5000000</v>
      </c>
      <c r="E197" s="2">
        <v>-3000000</v>
      </c>
      <c r="F197" s="2">
        <f t="shared" si="21"/>
        <v>2000000</v>
      </c>
      <c r="G197" s="2">
        <v>550000</v>
      </c>
      <c r="H197" s="2">
        <v>5000000</v>
      </c>
      <c r="I197" s="4" t="s">
        <v>285</v>
      </c>
    </row>
    <row r="198" spans="1:9" ht="11.1" customHeight="1" x14ac:dyDescent="0.2">
      <c r="A198" s="49" t="s">
        <v>430</v>
      </c>
      <c r="B198" s="49"/>
      <c r="C198" s="50" t="s">
        <v>431</v>
      </c>
      <c r="D198" s="2">
        <v>50000</v>
      </c>
      <c r="E198" s="2"/>
      <c r="F198" s="2">
        <f t="shared" si="21"/>
        <v>50000</v>
      </c>
      <c r="G198" s="2">
        <v>0</v>
      </c>
      <c r="H198" s="2">
        <v>50000</v>
      </c>
      <c r="I198" s="4" t="s">
        <v>285</v>
      </c>
    </row>
    <row r="199" spans="1:9" ht="11.1" customHeight="1" x14ac:dyDescent="0.2">
      <c r="A199" s="49" t="s">
        <v>416</v>
      </c>
      <c r="B199" s="49"/>
      <c r="C199" s="50" t="s">
        <v>354</v>
      </c>
      <c r="D199" s="2">
        <v>288000</v>
      </c>
      <c r="E199" s="2"/>
      <c r="F199" s="2">
        <f t="shared" si="21"/>
        <v>288000</v>
      </c>
      <c r="G199" s="2">
        <v>288000</v>
      </c>
      <c r="H199" s="2">
        <v>300000</v>
      </c>
      <c r="I199" s="4" t="s">
        <v>285</v>
      </c>
    </row>
    <row r="200" spans="1:9" ht="11.1" customHeight="1" x14ac:dyDescent="0.2">
      <c r="A200" s="49" t="s">
        <v>202</v>
      </c>
      <c r="B200" s="49" t="s">
        <v>202</v>
      </c>
      <c r="C200" s="50" t="s">
        <v>114</v>
      </c>
      <c r="D200" s="2">
        <v>10000</v>
      </c>
      <c r="E200" s="2"/>
      <c r="F200" s="2">
        <f t="shared" si="20"/>
        <v>10000</v>
      </c>
      <c r="G200" s="2">
        <v>1890</v>
      </c>
      <c r="H200" s="2">
        <v>10000</v>
      </c>
      <c r="I200" s="4" t="s">
        <v>285</v>
      </c>
    </row>
    <row r="201" spans="1:9" ht="11.1" customHeight="1" x14ac:dyDescent="0.2">
      <c r="A201" s="49" t="s">
        <v>202</v>
      </c>
      <c r="B201" s="49"/>
      <c r="C201" s="50" t="s">
        <v>134</v>
      </c>
      <c r="D201" s="2">
        <v>400000</v>
      </c>
      <c r="E201" s="2"/>
      <c r="F201" s="2">
        <f t="shared" si="20"/>
        <v>400000</v>
      </c>
      <c r="G201" s="2">
        <v>442140</v>
      </c>
      <c r="H201" s="2">
        <v>500000</v>
      </c>
      <c r="I201" s="4" t="s">
        <v>285</v>
      </c>
    </row>
    <row r="202" spans="1:9" ht="10.5" customHeight="1" x14ac:dyDescent="0.2">
      <c r="A202" s="49" t="s">
        <v>202</v>
      </c>
      <c r="B202" s="49"/>
      <c r="C202" s="50" t="s">
        <v>366</v>
      </c>
      <c r="D202" s="2">
        <v>10000</v>
      </c>
      <c r="E202" s="2"/>
      <c r="F202" s="2">
        <f t="shared" si="20"/>
        <v>10000</v>
      </c>
      <c r="G202" s="2">
        <v>9150</v>
      </c>
      <c r="H202" s="2">
        <v>15000</v>
      </c>
      <c r="I202" s="4" t="s">
        <v>285</v>
      </c>
    </row>
    <row r="203" spans="1:9" ht="11.1" customHeight="1" x14ac:dyDescent="0.2">
      <c r="A203" s="49" t="s">
        <v>202</v>
      </c>
      <c r="B203" s="49"/>
      <c r="C203" s="50" t="s">
        <v>161</v>
      </c>
      <c r="D203" s="2">
        <v>2200000</v>
      </c>
      <c r="E203" s="2"/>
      <c r="F203" s="2">
        <f t="shared" si="20"/>
        <v>2200000</v>
      </c>
      <c r="G203" s="2">
        <v>2108258</v>
      </c>
      <c r="H203" s="2">
        <v>2500000</v>
      </c>
      <c r="I203" s="4" t="s">
        <v>285</v>
      </c>
    </row>
    <row r="204" spans="1:9" ht="11.1" customHeight="1" x14ac:dyDescent="0.2">
      <c r="A204" s="49" t="s">
        <v>202</v>
      </c>
      <c r="B204" s="49"/>
      <c r="C204" s="50" t="s">
        <v>231</v>
      </c>
      <c r="D204" s="2">
        <v>100000</v>
      </c>
      <c r="E204" s="2"/>
      <c r="F204" s="2">
        <f t="shared" si="20"/>
        <v>100000</v>
      </c>
      <c r="G204" s="2">
        <v>90892</v>
      </c>
      <c r="H204" s="2">
        <v>100000</v>
      </c>
      <c r="I204" s="4" t="s">
        <v>285</v>
      </c>
    </row>
    <row r="205" spans="1:9" ht="11.1" customHeight="1" x14ac:dyDescent="0.2">
      <c r="A205" s="49" t="s">
        <v>202</v>
      </c>
      <c r="B205" s="49"/>
      <c r="C205" s="50" t="s">
        <v>191</v>
      </c>
      <c r="D205" s="2">
        <v>4000000</v>
      </c>
      <c r="E205" s="2"/>
      <c r="F205" s="2">
        <f t="shared" si="20"/>
        <v>4000000</v>
      </c>
      <c r="G205" s="2">
        <v>2907320</v>
      </c>
      <c r="H205" s="2">
        <v>1000000</v>
      </c>
      <c r="I205" s="4" t="s">
        <v>285</v>
      </c>
    </row>
    <row r="206" spans="1:9" ht="11.1" customHeight="1" x14ac:dyDescent="0.2">
      <c r="A206" s="49" t="s">
        <v>202</v>
      </c>
      <c r="B206" s="49"/>
      <c r="C206" s="50" t="s">
        <v>323</v>
      </c>
      <c r="D206" s="2">
        <v>600000</v>
      </c>
      <c r="E206" s="2"/>
      <c r="F206" s="2">
        <f t="shared" si="20"/>
        <v>600000</v>
      </c>
      <c r="G206" s="2">
        <v>950000</v>
      </c>
      <c r="H206" s="2">
        <v>600000</v>
      </c>
      <c r="I206" s="4" t="s">
        <v>285</v>
      </c>
    </row>
    <row r="207" spans="1:9" ht="11.1" customHeight="1" x14ac:dyDescent="0.2">
      <c r="A207" s="49" t="s">
        <v>202</v>
      </c>
      <c r="B207" s="49"/>
      <c r="C207" s="50" t="s">
        <v>250</v>
      </c>
      <c r="D207" s="2">
        <v>150000</v>
      </c>
      <c r="E207" s="2"/>
      <c r="F207" s="2">
        <f t="shared" si="20"/>
        <v>150000</v>
      </c>
      <c r="G207" s="2">
        <v>120000</v>
      </c>
      <c r="H207" s="2">
        <v>150000</v>
      </c>
      <c r="I207" s="4" t="s">
        <v>285</v>
      </c>
    </row>
    <row r="208" spans="1:9" ht="11.1" customHeight="1" x14ac:dyDescent="0.2">
      <c r="A208" s="49" t="s">
        <v>202</v>
      </c>
      <c r="B208" s="49"/>
      <c r="C208" s="50" t="s">
        <v>67</v>
      </c>
      <c r="D208" s="2">
        <v>855000</v>
      </c>
      <c r="E208" s="2">
        <v>-180000</v>
      </c>
      <c r="F208" s="2">
        <f t="shared" si="20"/>
        <v>675000</v>
      </c>
      <c r="G208" s="2">
        <v>673228</v>
      </c>
      <c r="H208" s="2">
        <v>1300000</v>
      </c>
      <c r="I208" s="4" t="s">
        <v>285</v>
      </c>
    </row>
    <row r="209" spans="1:10" ht="11.1" customHeight="1" x14ac:dyDescent="0.2">
      <c r="A209" s="49" t="s">
        <v>202</v>
      </c>
      <c r="B209" s="49"/>
      <c r="C209" s="50" t="s">
        <v>270</v>
      </c>
      <c r="D209" s="2">
        <v>200000</v>
      </c>
      <c r="E209" s="2"/>
      <c r="F209" s="2">
        <f t="shared" si="20"/>
        <v>200000</v>
      </c>
      <c r="G209" s="2">
        <v>84000</v>
      </c>
      <c r="H209" s="2">
        <v>100000</v>
      </c>
      <c r="I209" s="4" t="s">
        <v>285</v>
      </c>
    </row>
    <row r="210" spans="1:10" ht="11.1" customHeight="1" x14ac:dyDescent="0.2">
      <c r="A210" s="49" t="s">
        <v>202</v>
      </c>
      <c r="B210" s="49"/>
      <c r="C210" s="50" t="s">
        <v>152</v>
      </c>
      <c r="D210" s="2">
        <v>1600000</v>
      </c>
      <c r="E210" s="2"/>
      <c r="F210" s="2">
        <f t="shared" si="20"/>
        <v>1600000</v>
      </c>
      <c r="G210" s="2">
        <v>3075723</v>
      </c>
      <c r="H210" s="2">
        <v>3000000</v>
      </c>
      <c r="I210" s="4" t="s">
        <v>285</v>
      </c>
    </row>
    <row r="211" spans="1:10" ht="11.1" customHeight="1" x14ac:dyDescent="0.2">
      <c r="A211" s="49" t="s">
        <v>202</v>
      </c>
      <c r="B211" s="49"/>
      <c r="C211" s="50" t="s">
        <v>251</v>
      </c>
      <c r="D211" s="2">
        <v>300000</v>
      </c>
      <c r="E211" s="2"/>
      <c r="F211" s="2">
        <f t="shared" si="20"/>
        <v>300000</v>
      </c>
      <c r="G211" s="2">
        <v>0</v>
      </c>
      <c r="H211" s="2">
        <v>0</v>
      </c>
      <c r="I211" s="4" t="s">
        <v>285</v>
      </c>
    </row>
    <row r="212" spans="1:10" ht="11.1" customHeight="1" x14ac:dyDescent="0.2">
      <c r="A212" s="49" t="s">
        <v>202</v>
      </c>
      <c r="B212" s="49"/>
      <c r="C212" s="50" t="s">
        <v>408</v>
      </c>
      <c r="D212" s="2">
        <v>2000000</v>
      </c>
      <c r="E212" s="2"/>
      <c r="F212" s="2">
        <f t="shared" ref="F212:F225" si="22">SUM(D212:E212)</f>
        <v>2000000</v>
      </c>
      <c r="G212" s="2">
        <v>1110000</v>
      </c>
      <c r="H212" s="2">
        <v>1500000</v>
      </c>
      <c r="I212" s="4" t="s">
        <v>285</v>
      </c>
    </row>
    <row r="213" spans="1:10" ht="11.1" customHeight="1" x14ac:dyDescent="0.2">
      <c r="A213" s="49" t="s">
        <v>202</v>
      </c>
      <c r="B213" s="49"/>
      <c r="C213" s="50" t="s">
        <v>273</v>
      </c>
      <c r="D213" s="2">
        <v>100000</v>
      </c>
      <c r="E213" s="2"/>
      <c r="F213" s="2">
        <f t="shared" si="22"/>
        <v>100000</v>
      </c>
      <c r="G213" s="2">
        <v>321000</v>
      </c>
      <c r="H213" s="2">
        <v>0</v>
      </c>
      <c r="I213" s="4" t="s">
        <v>285</v>
      </c>
    </row>
    <row r="214" spans="1:10" ht="11.1" customHeight="1" x14ac:dyDescent="0.2">
      <c r="A214" s="49" t="s">
        <v>202</v>
      </c>
      <c r="B214" s="49"/>
      <c r="C214" s="50" t="s">
        <v>390</v>
      </c>
      <c r="D214" s="2">
        <v>300000</v>
      </c>
      <c r="E214" s="2">
        <v>-120000</v>
      </c>
      <c r="F214" s="2">
        <f t="shared" si="22"/>
        <v>180000</v>
      </c>
      <c r="G214" s="2">
        <v>0</v>
      </c>
      <c r="H214" s="2">
        <v>300000</v>
      </c>
      <c r="I214" s="4" t="s">
        <v>285</v>
      </c>
    </row>
    <row r="215" spans="1:10" ht="11.1" customHeight="1" x14ac:dyDescent="0.2">
      <c r="A215" s="49" t="s">
        <v>202</v>
      </c>
      <c r="B215" s="49"/>
      <c r="C215" s="60" t="s">
        <v>483</v>
      </c>
      <c r="D215" s="2">
        <v>2000000</v>
      </c>
      <c r="E215" s="2">
        <v>-2000000</v>
      </c>
      <c r="F215" s="2">
        <f t="shared" si="22"/>
        <v>0</v>
      </c>
      <c r="G215" s="2">
        <v>0</v>
      </c>
      <c r="H215" s="2">
        <v>0</v>
      </c>
      <c r="I215" s="4" t="s">
        <v>285</v>
      </c>
    </row>
    <row r="216" spans="1:10" ht="11.1" customHeight="1" x14ac:dyDescent="0.2">
      <c r="A216" s="49" t="s">
        <v>202</v>
      </c>
      <c r="B216" s="49"/>
      <c r="C216" s="60" t="s">
        <v>530</v>
      </c>
      <c r="D216" s="2">
        <v>0</v>
      </c>
      <c r="E216" s="2"/>
      <c r="F216" s="2">
        <f t="shared" si="22"/>
        <v>0</v>
      </c>
      <c r="G216" s="2">
        <v>350470</v>
      </c>
      <c r="H216" s="2">
        <v>400000</v>
      </c>
      <c r="I216" s="4" t="s">
        <v>285</v>
      </c>
    </row>
    <row r="217" spans="1:10" ht="11.1" customHeight="1" x14ac:dyDescent="0.2">
      <c r="A217" s="49" t="s">
        <v>372</v>
      </c>
      <c r="B217" s="49" t="s">
        <v>199</v>
      </c>
      <c r="C217" s="50" t="s">
        <v>373</v>
      </c>
      <c r="D217" s="2">
        <v>120000</v>
      </c>
      <c r="E217" s="2"/>
      <c r="F217" s="2">
        <f t="shared" si="22"/>
        <v>120000</v>
      </c>
      <c r="G217" s="2">
        <v>33470</v>
      </c>
      <c r="H217" s="2">
        <v>80000</v>
      </c>
      <c r="I217" s="4" t="s">
        <v>285</v>
      </c>
    </row>
    <row r="218" spans="1:10" ht="11.1" customHeight="1" x14ac:dyDescent="0.2">
      <c r="A218" s="49" t="s">
        <v>301</v>
      </c>
      <c r="B218" s="49" t="s">
        <v>301</v>
      </c>
      <c r="C218" s="50" t="s">
        <v>153</v>
      </c>
      <c r="D218" s="2">
        <v>300000</v>
      </c>
      <c r="E218" s="2"/>
      <c r="F218" s="2">
        <f t="shared" si="22"/>
        <v>300000</v>
      </c>
      <c r="G218" s="2">
        <v>301600</v>
      </c>
      <c r="H218" s="2">
        <v>300000</v>
      </c>
      <c r="I218" s="4" t="s">
        <v>285</v>
      </c>
    </row>
    <row r="219" spans="1:10" ht="11.1" customHeight="1" x14ac:dyDescent="0.2">
      <c r="A219" s="49" t="s">
        <v>288</v>
      </c>
      <c r="B219" s="49" t="s">
        <v>288</v>
      </c>
      <c r="C219" s="50" t="s">
        <v>55</v>
      </c>
      <c r="D219" s="2">
        <v>6707000</v>
      </c>
      <c r="E219" s="2">
        <v>-1994337</v>
      </c>
      <c r="F219" s="2">
        <f t="shared" si="22"/>
        <v>4712663</v>
      </c>
      <c r="G219" s="2">
        <v>3357359</v>
      </c>
      <c r="H219" s="2">
        <v>5872000</v>
      </c>
      <c r="I219" s="4" t="s">
        <v>285</v>
      </c>
      <c r="J219" s="4"/>
    </row>
    <row r="220" spans="1:10" ht="11.1" customHeight="1" x14ac:dyDescent="0.2">
      <c r="A220" s="49" t="s">
        <v>531</v>
      </c>
      <c r="B220" s="49" t="s">
        <v>532</v>
      </c>
      <c r="C220" s="50" t="s">
        <v>533</v>
      </c>
      <c r="D220" s="2">
        <v>0</v>
      </c>
      <c r="E220" s="2">
        <v>3539000</v>
      </c>
      <c r="F220" s="2">
        <f t="shared" si="22"/>
        <v>3539000</v>
      </c>
      <c r="G220" s="2">
        <v>3538238</v>
      </c>
      <c r="H220" s="2">
        <v>3600000</v>
      </c>
      <c r="I220" s="4" t="s">
        <v>285</v>
      </c>
      <c r="J220" s="4"/>
    </row>
    <row r="221" spans="1:10" ht="11.1" customHeight="1" x14ac:dyDescent="0.2">
      <c r="A221" s="49" t="s">
        <v>589</v>
      </c>
      <c r="B221" s="49" t="s">
        <v>590</v>
      </c>
      <c r="C221" s="50" t="s">
        <v>591</v>
      </c>
      <c r="D221" s="2">
        <v>0</v>
      </c>
      <c r="E221" s="2">
        <v>318446</v>
      </c>
      <c r="F221" s="2">
        <f t="shared" si="22"/>
        <v>318446</v>
      </c>
      <c r="G221" s="2">
        <v>318446</v>
      </c>
      <c r="H221" s="2">
        <v>0</v>
      </c>
      <c r="I221" s="4" t="s">
        <v>285</v>
      </c>
      <c r="J221" s="4"/>
    </row>
    <row r="222" spans="1:10" ht="11.1" customHeight="1" x14ac:dyDescent="0.2">
      <c r="A222" s="49" t="s">
        <v>608</v>
      </c>
      <c r="B222" s="49" t="s">
        <v>302</v>
      </c>
      <c r="C222" s="50" t="s">
        <v>609</v>
      </c>
      <c r="D222" s="2"/>
      <c r="E222" s="2"/>
      <c r="F222" s="2"/>
      <c r="G222" s="2"/>
      <c r="H222" s="2">
        <v>11326076</v>
      </c>
      <c r="I222" s="4" t="s">
        <v>285</v>
      </c>
      <c r="J222" s="4"/>
    </row>
    <row r="223" spans="1:10" ht="10.9" customHeight="1" x14ac:dyDescent="0.2">
      <c r="A223" s="49" t="s">
        <v>302</v>
      </c>
      <c r="B223" s="49" t="s">
        <v>302</v>
      </c>
      <c r="C223" s="50" t="s">
        <v>272</v>
      </c>
      <c r="D223" s="2">
        <v>15000</v>
      </c>
      <c r="E223" s="2"/>
      <c r="F223" s="2">
        <f t="shared" si="22"/>
        <v>15000</v>
      </c>
      <c r="G223" s="2">
        <v>7079</v>
      </c>
      <c r="H223" s="2">
        <v>15000</v>
      </c>
      <c r="I223" s="4" t="s">
        <v>285</v>
      </c>
    </row>
    <row r="224" spans="1:10" ht="11.1" customHeight="1" x14ac:dyDescent="0.2">
      <c r="A224" s="49" t="s">
        <v>459</v>
      </c>
      <c r="B224" s="49" t="s">
        <v>368</v>
      </c>
      <c r="C224" s="50" t="s">
        <v>496</v>
      </c>
      <c r="D224" s="2">
        <v>473000</v>
      </c>
      <c r="E224" s="2"/>
      <c r="F224" s="2">
        <f t="shared" si="22"/>
        <v>473000</v>
      </c>
      <c r="G224" s="2">
        <v>0</v>
      </c>
      <c r="H224" s="2">
        <v>0</v>
      </c>
      <c r="I224" s="4" t="s">
        <v>285</v>
      </c>
    </row>
    <row r="225" spans="1:9" s="4" customFormat="1" ht="11.1" customHeight="1" x14ac:dyDescent="0.2">
      <c r="A225" s="49" t="s">
        <v>303</v>
      </c>
      <c r="B225" s="49" t="s">
        <v>303</v>
      </c>
      <c r="C225" s="60" t="s">
        <v>493</v>
      </c>
      <c r="D225" s="2">
        <v>550000</v>
      </c>
      <c r="E225" s="2"/>
      <c r="F225" s="2">
        <f t="shared" si="22"/>
        <v>550000</v>
      </c>
      <c r="G225" s="2">
        <v>495000</v>
      </c>
      <c r="H225" s="2">
        <v>91000</v>
      </c>
      <c r="I225" s="4" t="s">
        <v>284</v>
      </c>
    </row>
    <row r="226" spans="1:9" s="4" customFormat="1" ht="11.1" customHeight="1" x14ac:dyDescent="0.2">
      <c r="A226" s="49" t="s">
        <v>290</v>
      </c>
      <c r="B226" s="49" t="s">
        <v>290</v>
      </c>
      <c r="C226" s="60" t="s">
        <v>125</v>
      </c>
      <c r="D226" s="2">
        <v>277000</v>
      </c>
      <c r="E226" s="2"/>
      <c r="F226" s="2">
        <f t="shared" ref="F226:F229" si="23">SUM(D226:E226)</f>
        <v>277000</v>
      </c>
      <c r="G226" s="2">
        <v>133650</v>
      </c>
      <c r="H226" s="2">
        <v>24000</v>
      </c>
      <c r="I226" s="4" t="s">
        <v>284</v>
      </c>
    </row>
    <row r="227" spans="1:9" ht="11.1" customHeight="1" x14ac:dyDescent="0.2">
      <c r="A227" s="49" t="s">
        <v>201</v>
      </c>
      <c r="B227" s="49" t="s">
        <v>201</v>
      </c>
      <c r="C227" s="50" t="s">
        <v>123</v>
      </c>
      <c r="D227" s="2">
        <v>2000000</v>
      </c>
      <c r="E227" s="2"/>
      <c r="F227" s="2">
        <f t="shared" si="23"/>
        <v>2000000</v>
      </c>
      <c r="G227" s="2">
        <v>0</v>
      </c>
      <c r="H227" s="2">
        <v>4000000</v>
      </c>
      <c r="I227" s="4" t="s">
        <v>284</v>
      </c>
    </row>
    <row r="228" spans="1:9" ht="11.1" customHeight="1" x14ac:dyDescent="0.2">
      <c r="A228" s="49" t="s">
        <v>201</v>
      </c>
      <c r="B228" s="49"/>
      <c r="C228" s="50" t="s">
        <v>503</v>
      </c>
      <c r="D228" s="2">
        <v>787400</v>
      </c>
      <c r="E228" s="2"/>
      <c r="F228" s="2">
        <f t="shared" si="23"/>
        <v>787400</v>
      </c>
      <c r="G228" s="2">
        <v>0</v>
      </c>
      <c r="H228" s="2">
        <v>0</v>
      </c>
      <c r="I228" s="4" t="s">
        <v>284</v>
      </c>
    </row>
    <row r="229" spans="1:9" ht="11.1" customHeight="1" x14ac:dyDescent="0.2">
      <c r="A229" s="49" t="s">
        <v>289</v>
      </c>
      <c r="B229" s="49" t="s">
        <v>289</v>
      </c>
      <c r="C229" s="50" t="s">
        <v>124</v>
      </c>
      <c r="D229" s="2">
        <v>752600</v>
      </c>
      <c r="E229" s="2"/>
      <c r="F229" s="2">
        <f t="shared" si="23"/>
        <v>752600</v>
      </c>
      <c r="G229" s="2">
        <v>0</v>
      </c>
      <c r="H229" s="2">
        <v>1080000</v>
      </c>
      <c r="I229" s="4" t="s">
        <v>284</v>
      </c>
    </row>
    <row r="230" spans="1:9" s="44" customFormat="1" ht="11.1" customHeight="1" x14ac:dyDescent="0.2">
      <c r="A230" s="56"/>
      <c r="B230" s="56"/>
      <c r="C230" s="57" t="s">
        <v>82</v>
      </c>
      <c r="D230" s="58">
        <f>SUM(D158:D229)</f>
        <v>138265000</v>
      </c>
      <c r="E230" s="58">
        <f>SUM(E158:E229)</f>
        <v>14698109</v>
      </c>
      <c r="F230" s="58">
        <f>SUM(F158:F229)</f>
        <v>152963109</v>
      </c>
      <c r="G230" s="58">
        <f>SUM(G158:G229)</f>
        <v>139246384</v>
      </c>
      <c r="H230" s="58">
        <f>SUM(H158:H229)</f>
        <v>147585076</v>
      </c>
      <c r="I230" s="59"/>
    </row>
    <row r="231" spans="1:9" s="44" customFormat="1" ht="11.1" customHeight="1" x14ac:dyDescent="0.2">
      <c r="A231" s="48"/>
      <c r="B231" s="48"/>
      <c r="D231" s="59"/>
      <c r="E231" s="59"/>
      <c r="F231" s="59"/>
      <c r="G231" s="59"/>
      <c r="H231" s="59"/>
      <c r="I231" s="59"/>
    </row>
    <row r="232" spans="1:9" s="44" customFormat="1" ht="11.1" customHeight="1" x14ac:dyDescent="0.2">
      <c r="A232" s="48"/>
      <c r="B232" s="48"/>
      <c r="D232" s="59"/>
      <c r="E232" s="59"/>
      <c r="F232" s="59"/>
      <c r="G232" s="59"/>
      <c r="H232" s="59"/>
      <c r="I232" s="59"/>
    </row>
    <row r="233" spans="1:9" s="44" customFormat="1" x14ac:dyDescent="0.2">
      <c r="A233" s="45" t="s">
        <v>489</v>
      </c>
      <c r="B233" s="45"/>
      <c r="C233" s="40"/>
      <c r="D233" s="47"/>
      <c r="E233" s="47"/>
      <c r="F233" s="47"/>
      <c r="G233" s="47"/>
      <c r="H233" s="47"/>
      <c r="I233" s="47"/>
    </row>
    <row r="234" spans="1:9" s="44" customFormat="1" x14ac:dyDescent="0.2">
      <c r="A234" s="45" t="s">
        <v>210</v>
      </c>
      <c r="B234" s="45"/>
      <c r="C234" s="40"/>
      <c r="D234" s="47"/>
      <c r="E234" s="47"/>
      <c r="F234" s="47"/>
      <c r="G234" s="47"/>
      <c r="H234" s="47"/>
      <c r="I234" s="47"/>
    </row>
    <row r="235" spans="1:9" s="44" customFormat="1" x14ac:dyDescent="0.2">
      <c r="A235" s="48" t="s">
        <v>50</v>
      </c>
      <c r="B235" s="48"/>
      <c r="D235" s="59"/>
      <c r="E235" s="59"/>
      <c r="F235" s="59"/>
      <c r="G235" s="59"/>
      <c r="H235" s="59"/>
      <c r="I235" s="59"/>
    </row>
    <row r="236" spans="1:9" x14ac:dyDescent="0.2">
      <c r="A236" s="49" t="s">
        <v>315</v>
      </c>
      <c r="B236" s="49" t="s">
        <v>315</v>
      </c>
      <c r="C236" s="50" t="s">
        <v>401</v>
      </c>
      <c r="D236" s="2">
        <v>114549533</v>
      </c>
      <c r="E236" s="2"/>
      <c r="F236" s="2">
        <f t="shared" ref="F236" si="24">SUM(D236:E236)</f>
        <v>114549533</v>
      </c>
      <c r="G236" s="2">
        <v>114549533</v>
      </c>
      <c r="H236" s="2">
        <v>0</v>
      </c>
      <c r="I236" s="4" t="s">
        <v>285</v>
      </c>
    </row>
    <row r="237" spans="1:9" s="44" customFormat="1" x14ac:dyDescent="0.2">
      <c r="A237" s="56"/>
      <c r="B237" s="56"/>
      <c r="C237" s="57" t="s">
        <v>51</v>
      </c>
      <c r="D237" s="58">
        <f t="shared" ref="D237:H237" si="25">SUM(D236:D236)</f>
        <v>114549533</v>
      </c>
      <c r="E237" s="58">
        <f t="shared" si="25"/>
        <v>0</v>
      </c>
      <c r="F237" s="58">
        <f t="shared" si="25"/>
        <v>114549533</v>
      </c>
      <c r="G237" s="58">
        <f t="shared" si="25"/>
        <v>114549533</v>
      </c>
      <c r="H237" s="58">
        <f t="shared" si="25"/>
        <v>0</v>
      </c>
      <c r="I237" s="59"/>
    </row>
    <row r="238" spans="1:9" s="44" customFormat="1" x14ac:dyDescent="0.2">
      <c r="A238" s="48"/>
      <c r="B238" s="48"/>
      <c r="D238" s="59"/>
      <c r="E238" s="59"/>
      <c r="F238" s="59"/>
      <c r="G238" s="59"/>
      <c r="H238" s="59"/>
      <c r="I238" s="59"/>
    </row>
    <row r="239" spans="1:9" s="44" customFormat="1" x14ac:dyDescent="0.2">
      <c r="A239" s="48"/>
      <c r="B239" s="48"/>
      <c r="D239" s="59"/>
      <c r="E239" s="59"/>
      <c r="F239" s="59"/>
      <c r="G239" s="59"/>
      <c r="H239" s="59"/>
      <c r="I239" s="59"/>
    </row>
    <row r="240" spans="1:9" s="44" customFormat="1" x14ac:dyDescent="0.2">
      <c r="A240" s="45" t="s">
        <v>489</v>
      </c>
      <c r="B240" s="45"/>
      <c r="C240" s="40"/>
      <c r="D240" s="47"/>
      <c r="E240" s="47"/>
      <c r="F240" s="47"/>
      <c r="G240" s="47"/>
      <c r="H240" s="47"/>
      <c r="I240" s="47"/>
    </row>
    <row r="241" spans="1:244" ht="12.4" customHeight="1" x14ac:dyDescent="0.2">
      <c r="A241" s="45" t="s">
        <v>210</v>
      </c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  <c r="BU241" s="45"/>
      <c r="BV241" s="45"/>
      <c r="BW241" s="45"/>
      <c r="BX241" s="45"/>
      <c r="BY241" s="45"/>
      <c r="BZ241" s="45"/>
      <c r="CA241" s="45"/>
      <c r="CB241" s="45"/>
      <c r="CC241" s="45"/>
      <c r="CD241" s="45"/>
      <c r="CE241" s="45"/>
      <c r="CF241" s="45"/>
      <c r="CG241" s="45"/>
      <c r="CH241" s="45"/>
      <c r="CI241" s="45"/>
      <c r="CJ241" s="45"/>
      <c r="CK241" s="45"/>
      <c r="CL241" s="45"/>
      <c r="CM241" s="45"/>
      <c r="CN241" s="45"/>
      <c r="CO241" s="45"/>
      <c r="CP241" s="45"/>
      <c r="CQ241" s="45"/>
      <c r="CR241" s="45"/>
      <c r="CS241" s="45"/>
      <c r="CT241" s="45"/>
      <c r="CU241" s="45"/>
      <c r="CV241" s="45"/>
      <c r="CW241" s="45"/>
      <c r="CX241" s="45"/>
      <c r="CY241" s="45"/>
      <c r="CZ241" s="45"/>
      <c r="DA241" s="45"/>
      <c r="DB241" s="45"/>
      <c r="DC241" s="45"/>
      <c r="DD241" s="45"/>
      <c r="DE241" s="45"/>
      <c r="DF241" s="45"/>
      <c r="DG241" s="45"/>
      <c r="DH241" s="45"/>
      <c r="DI241" s="45"/>
      <c r="DJ241" s="45"/>
      <c r="DK241" s="45"/>
      <c r="DL241" s="45"/>
      <c r="DM241" s="45"/>
      <c r="DN241" s="45"/>
      <c r="DO241" s="45"/>
      <c r="DP241" s="45"/>
      <c r="DQ241" s="45"/>
      <c r="DR241" s="45"/>
      <c r="DS241" s="45"/>
      <c r="DT241" s="45"/>
      <c r="DU241" s="45"/>
      <c r="DV241" s="45"/>
      <c r="DW241" s="45"/>
      <c r="DX241" s="45"/>
      <c r="DY241" s="45"/>
      <c r="DZ241" s="45"/>
      <c r="EA241" s="45"/>
      <c r="EB241" s="45"/>
      <c r="EC241" s="45"/>
      <c r="ED241" s="45"/>
      <c r="EE241" s="45"/>
      <c r="EF241" s="45"/>
      <c r="EG241" s="45"/>
      <c r="EH241" s="45"/>
      <c r="EI241" s="45"/>
      <c r="EJ241" s="45"/>
      <c r="EK241" s="45"/>
      <c r="EL241" s="45"/>
      <c r="EM241" s="45"/>
      <c r="EN241" s="45"/>
      <c r="EO241" s="45"/>
      <c r="EP241" s="45"/>
      <c r="EQ241" s="45"/>
      <c r="ER241" s="45"/>
      <c r="ES241" s="45"/>
      <c r="ET241" s="45"/>
      <c r="EU241" s="45"/>
      <c r="EV241" s="45"/>
      <c r="EW241" s="45"/>
      <c r="EX241" s="45"/>
      <c r="EY241" s="45"/>
      <c r="EZ241" s="45"/>
      <c r="FA241" s="45"/>
      <c r="FB241" s="45"/>
      <c r="FC241" s="45"/>
      <c r="FD241" s="45"/>
      <c r="FE241" s="45"/>
      <c r="FF241" s="45"/>
      <c r="FG241" s="45"/>
      <c r="FH241" s="45"/>
      <c r="FI241" s="45"/>
      <c r="FJ241" s="45"/>
      <c r="FK241" s="45"/>
      <c r="FL241" s="45"/>
      <c r="FM241" s="45"/>
      <c r="FN241" s="45"/>
      <c r="FO241" s="45"/>
      <c r="FP241" s="45"/>
      <c r="FQ241" s="45"/>
      <c r="FR241" s="45"/>
      <c r="FS241" s="45"/>
      <c r="FT241" s="45"/>
      <c r="FU241" s="45"/>
      <c r="FV241" s="45"/>
      <c r="FW241" s="45"/>
      <c r="FX241" s="45"/>
      <c r="FY241" s="45"/>
      <c r="FZ241" s="45"/>
      <c r="GA241" s="45"/>
      <c r="GB241" s="45"/>
      <c r="GC241" s="45"/>
      <c r="GD241" s="45"/>
      <c r="GE241" s="45"/>
      <c r="GF241" s="45"/>
      <c r="GG241" s="45"/>
      <c r="GH241" s="45"/>
      <c r="GI241" s="45"/>
      <c r="GJ241" s="45"/>
      <c r="GK241" s="45"/>
      <c r="GL241" s="45"/>
      <c r="GM241" s="45"/>
      <c r="GN241" s="45"/>
      <c r="GO241" s="45"/>
      <c r="GP241" s="45"/>
      <c r="GQ241" s="45"/>
      <c r="GR241" s="45"/>
      <c r="GS241" s="45"/>
      <c r="GT241" s="45"/>
      <c r="GU241" s="45"/>
      <c r="GV241" s="45"/>
      <c r="GW241" s="45"/>
      <c r="GX241" s="45"/>
      <c r="GY241" s="45"/>
      <c r="GZ241" s="45"/>
      <c r="HA241" s="45"/>
      <c r="HB241" s="45"/>
      <c r="HC241" s="45"/>
      <c r="HD241" s="45"/>
      <c r="HE241" s="45"/>
      <c r="HF241" s="45"/>
      <c r="HG241" s="45"/>
      <c r="HH241" s="45"/>
      <c r="HI241" s="45"/>
      <c r="HJ241" s="45"/>
      <c r="HK241" s="45"/>
      <c r="HL241" s="45"/>
      <c r="HM241" s="45"/>
      <c r="HN241" s="45"/>
      <c r="HO241" s="45"/>
      <c r="HP241" s="45"/>
      <c r="HQ241" s="45"/>
      <c r="HR241" s="45"/>
      <c r="HS241" s="45"/>
      <c r="HT241" s="45"/>
      <c r="HU241" s="45"/>
      <c r="HV241" s="45"/>
      <c r="HW241" s="45"/>
      <c r="HX241" s="45"/>
      <c r="HY241" s="45"/>
      <c r="HZ241" s="45"/>
      <c r="IA241" s="45"/>
      <c r="IB241" s="45"/>
      <c r="IC241" s="45"/>
      <c r="ID241" s="45"/>
      <c r="IE241" s="45"/>
      <c r="IF241" s="45"/>
      <c r="IG241" s="45"/>
      <c r="IH241" s="45"/>
      <c r="II241" s="45"/>
      <c r="IJ241" s="45"/>
    </row>
    <row r="242" spans="1:244" s="44" customFormat="1" x14ac:dyDescent="0.2">
      <c r="A242" s="48" t="s">
        <v>52</v>
      </c>
      <c r="B242" s="48"/>
      <c r="D242" s="59"/>
      <c r="E242" s="59"/>
      <c r="F242" s="59"/>
      <c r="G242" s="59"/>
      <c r="H242" s="59"/>
      <c r="I242" s="59"/>
    </row>
    <row r="243" spans="1:244" x14ac:dyDescent="0.2">
      <c r="A243" s="49" t="s">
        <v>201</v>
      </c>
      <c r="B243" s="49" t="s">
        <v>201</v>
      </c>
      <c r="C243" s="50" t="s">
        <v>491</v>
      </c>
      <c r="D243" s="2">
        <v>79793435</v>
      </c>
      <c r="E243" s="2"/>
      <c r="F243" s="2">
        <f t="shared" ref="F243:F250" si="26">SUM(D243:E243)</f>
        <v>79793435</v>
      </c>
      <c r="G243" s="2">
        <v>2980000</v>
      </c>
      <c r="H243" s="2">
        <v>76813435</v>
      </c>
      <c r="I243" s="4" t="s">
        <v>285</v>
      </c>
    </row>
    <row r="244" spans="1:244" x14ac:dyDescent="0.2">
      <c r="A244" s="49" t="s">
        <v>201</v>
      </c>
      <c r="B244" s="49"/>
      <c r="C244" s="50" t="s">
        <v>492</v>
      </c>
      <c r="D244" s="2">
        <v>629921</v>
      </c>
      <c r="E244" s="2"/>
      <c r="F244" s="2">
        <f t="shared" si="26"/>
        <v>629921</v>
      </c>
      <c r="G244" s="2">
        <v>0</v>
      </c>
      <c r="H244" s="2">
        <v>629921</v>
      </c>
      <c r="I244" s="4" t="s">
        <v>285</v>
      </c>
    </row>
    <row r="245" spans="1:244" x14ac:dyDescent="0.2">
      <c r="A245" s="49" t="s">
        <v>201</v>
      </c>
      <c r="B245" s="49"/>
      <c r="C245" s="50" t="s">
        <v>610</v>
      </c>
      <c r="D245" s="2">
        <v>0</v>
      </c>
      <c r="E245" s="2"/>
      <c r="F245" s="2">
        <v>0</v>
      </c>
      <c r="G245" s="2">
        <v>0</v>
      </c>
      <c r="H245" s="2">
        <v>7875000</v>
      </c>
      <c r="I245" s="4" t="s">
        <v>285</v>
      </c>
    </row>
    <row r="246" spans="1:244" x14ac:dyDescent="0.2">
      <c r="A246" s="49" t="s">
        <v>289</v>
      </c>
      <c r="B246" s="49" t="s">
        <v>289</v>
      </c>
      <c r="C246" s="50" t="s">
        <v>419</v>
      </c>
      <c r="D246" s="2">
        <v>21714306</v>
      </c>
      <c r="E246" s="2"/>
      <c r="F246" s="2">
        <f>SUM(D246:E246)</f>
        <v>21714306</v>
      </c>
      <c r="G246" s="2">
        <v>0</v>
      </c>
      <c r="H246" s="2">
        <v>23839306</v>
      </c>
      <c r="I246" s="4" t="s">
        <v>285</v>
      </c>
    </row>
    <row r="247" spans="1:244" x14ac:dyDescent="0.2">
      <c r="A247" s="49" t="s">
        <v>303</v>
      </c>
      <c r="B247" s="49" t="s">
        <v>303</v>
      </c>
      <c r="C247" s="50" t="s">
        <v>490</v>
      </c>
      <c r="D247" s="2">
        <v>5048717</v>
      </c>
      <c r="E247" s="2"/>
      <c r="F247" s="2">
        <f t="shared" si="26"/>
        <v>5048717</v>
      </c>
      <c r="G247" s="2">
        <v>0</v>
      </c>
      <c r="H247" s="2">
        <v>5048717</v>
      </c>
      <c r="I247" s="4" t="s">
        <v>285</v>
      </c>
    </row>
    <row r="248" spans="1:244" x14ac:dyDescent="0.2">
      <c r="A248" s="49" t="s">
        <v>290</v>
      </c>
      <c r="B248" s="49" t="s">
        <v>290</v>
      </c>
      <c r="C248" s="50" t="s">
        <v>382</v>
      </c>
      <c r="D248" s="2">
        <v>1363154</v>
      </c>
      <c r="E248" s="2"/>
      <c r="F248" s="2">
        <f t="shared" si="26"/>
        <v>1363154</v>
      </c>
      <c r="G248" s="2">
        <v>0</v>
      </c>
      <c r="H248" s="2">
        <v>1363154</v>
      </c>
      <c r="I248" s="4" t="s">
        <v>285</v>
      </c>
    </row>
    <row r="249" spans="1:244" x14ac:dyDescent="0.2">
      <c r="A249" s="49" t="s">
        <v>386</v>
      </c>
      <c r="B249" s="49" t="s">
        <v>202</v>
      </c>
      <c r="C249" s="50" t="s">
        <v>15</v>
      </c>
      <c r="D249" s="2">
        <v>4724409</v>
      </c>
      <c r="E249" s="2"/>
      <c r="F249" s="2">
        <f t="shared" si="26"/>
        <v>4724409</v>
      </c>
      <c r="G249" s="2">
        <v>0</v>
      </c>
      <c r="H249" s="2">
        <v>4724409</v>
      </c>
      <c r="I249" s="4" t="s">
        <v>285</v>
      </c>
    </row>
    <row r="250" spans="1:244" x14ac:dyDescent="0.2">
      <c r="A250" s="49" t="s">
        <v>288</v>
      </c>
      <c r="B250" s="49" t="s">
        <v>288</v>
      </c>
      <c r="C250" s="50" t="s">
        <v>86</v>
      </c>
      <c r="D250" s="2">
        <v>1275591</v>
      </c>
      <c r="E250" s="2"/>
      <c r="F250" s="2">
        <f t="shared" si="26"/>
        <v>1275591</v>
      </c>
      <c r="G250" s="2">
        <v>0</v>
      </c>
      <c r="H250" s="2">
        <v>1275591</v>
      </c>
      <c r="I250" s="4" t="s">
        <v>285</v>
      </c>
    </row>
    <row r="251" spans="1:244" s="44" customFormat="1" x14ac:dyDescent="0.2">
      <c r="A251" s="56"/>
      <c r="B251" s="56"/>
      <c r="C251" s="57" t="s">
        <v>53</v>
      </c>
      <c r="D251" s="58">
        <f>SUM(D243:D250)</f>
        <v>114549533</v>
      </c>
      <c r="E251" s="58">
        <f t="shared" ref="E251:H251" si="27">SUM(E243:E250)</f>
        <v>0</v>
      </c>
      <c r="F251" s="58">
        <f t="shared" si="27"/>
        <v>114549533</v>
      </c>
      <c r="G251" s="58">
        <f t="shared" si="27"/>
        <v>2980000</v>
      </c>
      <c r="H251" s="58">
        <f t="shared" si="27"/>
        <v>121569533</v>
      </c>
      <c r="I251" s="59"/>
    </row>
    <row r="252" spans="1:244" s="44" customFormat="1" ht="11.1" customHeight="1" x14ac:dyDescent="0.2">
      <c r="A252" s="48"/>
      <c r="B252" s="48"/>
      <c r="D252" s="59"/>
      <c r="E252" s="59"/>
      <c r="F252" s="59"/>
      <c r="G252" s="59"/>
      <c r="H252" s="59"/>
      <c r="I252" s="59"/>
    </row>
    <row r="253" spans="1:244" s="44" customFormat="1" ht="11.1" customHeight="1" x14ac:dyDescent="0.2">
      <c r="A253" s="48"/>
      <c r="B253" s="48"/>
      <c r="D253" s="59"/>
      <c r="E253" s="59"/>
      <c r="F253" s="59"/>
      <c r="G253" s="59"/>
      <c r="H253" s="59"/>
      <c r="I253" s="59"/>
    </row>
    <row r="254" spans="1:244" s="44" customFormat="1" ht="11.1" customHeight="1" x14ac:dyDescent="0.2">
      <c r="A254" s="48" t="s">
        <v>502</v>
      </c>
      <c r="B254" s="48"/>
      <c r="D254" s="59"/>
      <c r="E254" s="59"/>
      <c r="F254" s="59"/>
      <c r="G254" s="59"/>
      <c r="H254" s="59"/>
      <c r="I254" s="59"/>
    </row>
    <row r="255" spans="1:244" s="44" customFormat="1" x14ac:dyDescent="0.2">
      <c r="A255" s="45" t="s">
        <v>210</v>
      </c>
      <c r="B255" s="45"/>
      <c r="C255" s="40"/>
      <c r="D255" s="47"/>
      <c r="E255" s="47"/>
      <c r="F255" s="47"/>
      <c r="G255" s="47"/>
      <c r="H255" s="47"/>
      <c r="I255" s="47"/>
    </row>
    <row r="256" spans="1:244" s="44" customFormat="1" x14ac:dyDescent="0.2">
      <c r="A256" s="48" t="s">
        <v>50</v>
      </c>
      <c r="B256" s="48"/>
      <c r="D256" s="59"/>
      <c r="E256" s="59"/>
      <c r="F256" s="59"/>
      <c r="G256" s="59"/>
      <c r="H256" s="59"/>
      <c r="I256" s="59"/>
    </row>
    <row r="257" spans="1:244" x14ac:dyDescent="0.2">
      <c r="A257" s="49" t="s">
        <v>315</v>
      </c>
      <c r="B257" s="49" t="s">
        <v>315</v>
      </c>
      <c r="C257" s="50" t="s">
        <v>401</v>
      </c>
      <c r="D257" s="2">
        <v>72349748</v>
      </c>
      <c r="E257" s="2"/>
      <c r="F257" s="2">
        <f t="shared" ref="F257" si="28">SUM(D257:E257)</f>
        <v>72349748</v>
      </c>
      <c r="G257" s="2">
        <v>31181849</v>
      </c>
      <c r="H257" s="2">
        <v>41167899</v>
      </c>
      <c r="I257" s="4" t="s">
        <v>285</v>
      </c>
    </row>
    <row r="258" spans="1:244" s="44" customFormat="1" x14ac:dyDescent="0.2">
      <c r="A258" s="56"/>
      <c r="B258" s="56"/>
      <c r="C258" s="57" t="s">
        <v>51</v>
      </c>
      <c r="D258" s="58">
        <f t="shared" ref="D258:H258" si="29">SUM(D257:D257)</f>
        <v>72349748</v>
      </c>
      <c r="E258" s="58">
        <f t="shared" si="29"/>
        <v>0</v>
      </c>
      <c r="F258" s="58">
        <f t="shared" si="29"/>
        <v>72349748</v>
      </c>
      <c r="G258" s="58">
        <f t="shared" si="29"/>
        <v>31181849</v>
      </c>
      <c r="H258" s="58">
        <f t="shared" si="29"/>
        <v>41167899</v>
      </c>
      <c r="I258" s="59"/>
    </row>
    <row r="259" spans="1:244" s="44" customFormat="1" x14ac:dyDescent="0.2">
      <c r="A259" s="48"/>
      <c r="B259" s="48"/>
      <c r="D259" s="59"/>
      <c r="E259" s="59"/>
      <c r="F259" s="59"/>
      <c r="G259" s="59"/>
      <c r="H259" s="59"/>
      <c r="I259" s="59"/>
    </row>
    <row r="260" spans="1:244" s="44" customFormat="1" x14ac:dyDescent="0.2">
      <c r="A260" s="48"/>
      <c r="B260" s="48"/>
      <c r="D260" s="59"/>
      <c r="E260" s="59"/>
      <c r="F260" s="59"/>
      <c r="G260" s="59"/>
      <c r="H260" s="59"/>
      <c r="I260" s="59"/>
    </row>
    <row r="261" spans="1:244" s="44" customFormat="1" ht="11.1" customHeight="1" x14ac:dyDescent="0.2">
      <c r="A261" s="48" t="s">
        <v>502</v>
      </c>
      <c r="B261" s="48"/>
      <c r="D261" s="59"/>
      <c r="E261" s="59"/>
      <c r="F261" s="59"/>
      <c r="G261" s="59"/>
      <c r="H261" s="59"/>
      <c r="I261" s="59"/>
    </row>
    <row r="262" spans="1:244" ht="12.4" customHeight="1" x14ac:dyDescent="0.2">
      <c r="A262" s="45" t="s">
        <v>210</v>
      </c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  <c r="Z262" s="45"/>
      <c r="AA262" s="45"/>
      <c r="AB262" s="45"/>
      <c r="AC262" s="45"/>
      <c r="AD262" s="45"/>
      <c r="AE262" s="45"/>
      <c r="AF262" s="45"/>
      <c r="AG262" s="45"/>
      <c r="AH262" s="45"/>
      <c r="AI262" s="45"/>
      <c r="AJ262" s="45"/>
      <c r="AK262" s="45"/>
      <c r="AL262" s="45"/>
      <c r="AM262" s="45"/>
      <c r="AN262" s="45"/>
      <c r="AO262" s="45"/>
      <c r="AP262" s="45"/>
      <c r="AQ262" s="45"/>
      <c r="AR262" s="45"/>
      <c r="AS262" s="45"/>
      <c r="AT262" s="45"/>
      <c r="AU262" s="45"/>
      <c r="AV262" s="45"/>
      <c r="AW262" s="45"/>
      <c r="AX262" s="45"/>
      <c r="AY262" s="45"/>
      <c r="AZ262" s="45"/>
      <c r="BA262" s="45"/>
      <c r="BB262" s="45"/>
      <c r="BC262" s="45"/>
      <c r="BD262" s="45"/>
      <c r="BE262" s="45"/>
      <c r="BF262" s="45"/>
      <c r="BG262" s="45"/>
      <c r="BH262" s="45"/>
      <c r="BI262" s="45"/>
      <c r="BJ262" s="45"/>
      <c r="BK262" s="45"/>
      <c r="BL262" s="45"/>
      <c r="BM262" s="45"/>
      <c r="BN262" s="45"/>
      <c r="BO262" s="45"/>
      <c r="BP262" s="45"/>
      <c r="BQ262" s="45"/>
      <c r="BR262" s="45"/>
      <c r="BS262" s="45"/>
      <c r="BT262" s="45"/>
      <c r="BU262" s="45"/>
      <c r="BV262" s="45"/>
      <c r="BW262" s="45"/>
      <c r="BX262" s="45"/>
      <c r="BY262" s="45"/>
      <c r="BZ262" s="45"/>
      <c r="CA262" s="45"/>
      <c r="CB262" s="45"/>
      <c r="CC262" s="45"/>
      <c r="CD262" s="45"/>
      <c r="CE262" s="45"/>
      <c r="CF262" s="45"/>
      <c r="CG262" s="45"/>
      <c r="CH262" s="45"/>
      <c r="CI262" s="45"/>
      <c r="CJ262" s="45"/>
      <c r="CK262" s="45"/>
      <c r="CL262" s="45"/>
      <c r="CM262" s="45"/>
      <c r="CN262" s="45"/>
      <c r="CO262" s="45"/>
      <c r="CP262" s="45"/>
      <c r="CQ262" s="45"/>
      <c r="CR262" s="45"/>
      <c r="CS262" s="45"/>
      <c r="CT262" s="45"/>
      <c r="CU262" s="45"/>
      <c r="CV262" s="45"/>
      <c r="CW262" s="45"/>
      <c r="CX262" s="45"/>
      <c r="CY262" s="45"/>
      <c r="CZ262" s="45"/>
      <c r="DA262" s="45"/>
      <c r="DB262" s="45"/>
      <c r="DC262" s="45"/>
      <c r="DD262" s="45"/>
      <c r="DE262" s="45"/>
      <c r="DF262" s="45"/>
      <c r="DG262" s="45"/>
      <c r="DH262" s="45"/>
      <c r="DI262" s="45"/>
      <c r="DJ262" s="45"/>
      <c r="DK262" s="45"/>
      <c r="DL262" s="45"/>
      <c r="DM262" s="45"/>
      <c r="DN262" s="45"/>
      <c r="DO262" s="45"/>
      <c r="DP262" s="45"/>
      <c r="DQ262" s="45"/>
      <c r="DR262" s="45"/>
      <c r="DS262" s="45"/>
      <c r="DT262" s="45"/>
      <c r="DU262" s="45"/>
      <c r="DV262" s="45"/>
      <c r="DW262" s="45"/>
      <c r="DX262" s="45"/>
      <c r="DY262" s="45"/>
      <c r="DZ262" s="45"/>
      <c r="EA262" s="45"/>
      <c r="EB262" s="45"/>
      <c r="EC262" s="45"/>
      <c r="ED262" s="45"/>
      <c r="EE262" s="45"/>
      <c r="EF262" s="45"/>
      <c r="EG262" s="45"/>
      <c r="EH262" s="45"/>
      <c r="EI262" s="45"/>
      <c r="EJ262" s="45"/>
      <c r="EK262" s="45"/>
      <c r="EL262" s="45"/>
      <c r="EM262" s="45"/>
      <c r="EN262" s="45"/>
      <c r="EO262" s="45"/>
      <c r="EP262" s="45"/>
      <c r="EQ262" s="45"/>
      <c r="ER262" s="45"/>
      <c r="ES262" s="45"/>
      <c r="ET262" s="45"/>
      <c r="EU262" s="45"/>
      <c r="EV262" s="45"/>
      <c r="EW262" s="45"/>
      <c r="EX262" s="45"/>
      <c r="EY262" s="45"/>
      <c r="EZ262" s="45"/>
      <c r="FA262" s="45"/>
      <c r="FB262" s="45"/>
      <c r="FC262" s="45"/>
      <c r="FD262" s="45"/>
      <c r="FE262" s="45"/>
      <c r="FF262" s="45"/>
      <c r="FG262" s="45"/>
      <c r="FH262" s="45"/>
      <c r="FI262" s="45"/>
      <c r="FJ262" s="45"/>
      <c r="FK262" s="45"/>
      <c r="FL262" s="45"/>
      <c r="FM262" s="45"/>
      <c r="FN262" s="45"/>
      <c r="FO262" s="45"/>
      <c r="FP262" s="45"/>
      <c r="FQ262" s="45"/>
      <c r="FR262" s="45"/>
      <c r="FS262" s="45"/>
      <c r="FT262" s="45"/>
      <c r="FU262" s="45"/>
      <c r="FV262" s="45"/>
      <c r="FW262" s="45"/>
      <c r="FX262" s="45"/>
      <c r="FY262" s="45"/>
      <c r="FZ262" s="45"/>
      <c r="GA262" s="45"/>
      <c r="GB262" s="45"/>
      <c r="GC262" s="45"/>
      <c r="GD262" s="45"/>
      <c r="GE262" s="45"/>
      <c r="GF262" s="45"/>
      <c r="GG262" s="45"/>
      <c r="GH262" s="45"/>
      <c r="GI262" s="45"/>
      <c r="GJ262" s="45"/>
      <c r="GK262" s="45"/>
      <c r="GL262" s="45"/>
      <c r="GM262" s="45"/>
      <c r="GN262" s="45"/>
      <c r="GO262" s="45"/>
      <c r="GP262" s="45"/>
      <c r="GQ262" s="45"/>
      <c r="GR262" s="45"/>
      <c r="GS262" s="45"/>
      <c r="GT262" s="45"/>
      <c r="GU262" s="45"/>
      <c r="GV262" s="45"/>
      <c r="GW262" s="45"/>
      <c r="GX262" s="45"/>
      <c r="GY262" s="45"/>
      <c r="GZ262" s="45"/>
      <c r="HA262" s="45"/>
      <c r="HB262" s="45"/>
      <c r="HC262" s="45"/>
      <c r="HD262" s="45"/>
      <c r="HE262" s="45"/>
      <c r="HF262" s="45"/>
      <c r="HG262" s="45"/>
      <c r="HH262" s="45"/>
      <c r="HI262" s="45"/>
      <c r="HJ262" s="45"/>
      <c r="HK262" s="45"/>
      <c r="HL262" s="45"/>
      <c r="HM262" s="45"/>
      <c r="HN262" s="45"/>
      <c r="HO262" s="45"/>
      <c r="HP262" s="45"/>
      <c r="HQ262" s="45"/>
      <c r="HR262" s="45"/>
      <c r="HS262" s="45"/>
      <c r="HT262" s="45"/>
      <c r="HU262" s="45"/>
      <c r="HV262" s="45"/>
      <c r="HW262" s="45"/>
      <c r="HX262" s="45"/>
      <c r="HY262" s="45"/>
      <c r="HZ262" s="45"/>
      <c r="IA262" s="45"/>
      <c r="IB262" s="45"/>
      <c r="IC262" s="45"/>
      <c r="ID262" s="45"/>
      <c r="IE262" s="45"/>
      <c r="IF262" s="45"/>
      <c r="IG262" s="45"/>
      <c r="IH262" s="45"/>
      <c r="II262" s="45"/>
      <c r="IJ262" s="45"/>
    </row>
    <row r="263" spans="1:244" s="44" customFormat="1" x14ac:dyDescent="0.2">
      <c r="A263" s="48" t="s">
        <v>52</v>
      </c>
      <c r="B263" s="48"/>
      <c r="D263" s="59"/>
      <c r="E263" s="59"/>
      <c r="F263" s="59"/>
      <c r="G263" s="59"/>
      <c r="H263" s="59"/>
      <c r="I263" s="59"/>
    </row>
    <row r="264" spans="1:244" x14ac:dyDescent="0.2">
      <c r="A264" s="49" t="s">
        <v>201</v>
      </c>
      <c r="B264" s="49" t="s">
        <v>201</v>
      </c>
      <c r="C264" s="50" t="s">
        <v>498</v>
      </c>
      <c r="D264" s="2">
        <v>56970328</v>
      </c>
      <c r="E264" s="2"/>
      <c r="F264" s="2">
        <f t="shared" ref="F264" si="30">SUM(D264:E264)</f>
        <v>56970328</v>
      </c>
      <c r="G264" s="2">
        <v>0</v>
      </c>
      <c r="H264" s="2">
        <v>56970328</v>
      </c>
      <c r="I264" s="4" t="s">
        <v>285</v>
      </c>
    </row>
    <row r="265" spans="1:244" x14ac:dyDescent="0.2">
      <c r="A265" s="49" t="s">
        <v>289</v>
      </c>
      <c r="B265" s="49" t="s">
        <v>289</v>
      </c>
      <c r="C265" s="50" t="s">
        <v>419</v>
      </c>
      <c r="D265" s="2">
        <v>15381968</v>
      </c>
      <c r="E265" s="2"/>
      <c r="F265" s="2">
        <f>SUM(D265:E265)</f>
        <v>15381968</v>
      </c>
      <c r="G265" s="2">
        <v>0</v>
      </c>
      <c r="H265" s="2">
        <v>15381968</v>
      </c>
      <c r="I265" s="4" t="s">
        <v>285</v>
      </c>
    </row>
    <row r="266" spans="1:244" x14ac:dyDescent="0.2">
      <c r="A266" s="49" t="s">
        <v>414</v>
      </c>
      <c r="B266" s="49" t="s">
        <v>416</v>
      </c>
      <c r="C266" s="50" t="s">
        <v>592</v>
      </c>
      <c r="D266" s="2">
        <v>0</v>
      </c>
      <c r="E266" s="2"/>
      <c r="F266" s="2">
        <f>SUM(D266:E266)</f>
        <v>0</v>
      </c>
      <c r="G266" s="2">
        <v>650000</v>
      </c>
      <c r="H266" s="2">
        <v>0</v>
      </c>
      <c r="I266" s="4" t="s">
        <v>285</v>
      </c>
    </row>
    <row r="267" spans="1:244" x14ac:dyDescent="0.2">
      <c r="A267" s="49" t="s">
        <v>386</v>
      </c>
      <c r="B267" s="49" t="s">
        <v>202</v>
      </c>
      <c r="C267" s="50" t="s">
        <v>418</v>
      </c>
      <c r="D267" s="2">
        <v>10000</v>
      </c>
      <c r="E267" s="2"/>
      <c r="F267" s="2">
        <f t="shared" ref="F267:F271" si="31">SUM(D267:E267)</f>
        <v>10000</v>
      </c>
      <c r="G267" s="2">
        <v>0</v>
      </c>
      <c r="H267" s="2">
        <v>10000</v>
      </c>
      <c r="I267" s="4" t="s">
        <v>285</v>
      </c>
    </row>
    <row r="268" spans="1:244" x14ac:dyDescent="0.2">
      <c r="A268" s="49" t="s">
        <v>386</v>
      </c>
      <c r="B268" s="49"/>
      <c r="C268" s="50" t="s">
        <v>417</v>
      </c>
      <c r="D268" s="2">
        <v>1499219</v>
      </c>
      <c r="E268" s="2"/>
      <c r="F268" s="2">
        <f t="shared" si="31"/>
        <v>1499219</v>
      </c>
      <c r="G268" s="2">
        <v>0</v>
      </c>
      <c r="H268" s="2">
        <v>849219</v>
      </c>
      <c r="I268" s="4" t="s">
        <v>285</v>
      </c>
    </row>
    <row r="269" spans="1:244" x14ac:dyDescent="0.2">
      <c r="A269" s="49" t="s">
        <v>386</v>
      </c>
      <c r="B269" s="49"/>
      <c r="C269" s="50" t="s">
        <v>499</v>
      </c>
      <c r="D269" s="2">
        <v>1489219</v>
      </c>
      <c r="E269" s="2"/>
      <c r="F269" s="2">
        <f t="shared" si="31"/>
        <v>1489219</v>
      </c>
      <c r="G269" s="2">
        <v>899499</v>
      </c>
      <c r="H269" s="2">
        <v>589720</v>
      </c>
      <c r="I269" s="4" t="s">
        <v>285</v>
      </c>
    </row>
    <row r="270" spans="1:244" x14ac:dyDescent="0.2">
      <c r="A270" s="49" t="s">
        <v>386</v>
      </c>
      <c r="B270" s="49"/>
      <c r="C270" s="50" t="s">
        <v>500</v>
      </c>
      <c r="D270" s="2">
        <v>610316</v>
      </c>
      <c r="E270" s="2"/>
      <c r="F270" s="2">
        <f t="shared" si="31"/>
        <v>610316</v>
      </c>
      <c r="G270" s="2">
        <v>0</v>
      </c>
      <c r="H270" s="2">
        <v>610316</v>
      </c>
      <c r="I270" s="4" t="s">
        <v>285</v>
      </c>
    </row>
    <row r="271" spans="1:244" x14ac:dyDescent="0.2">
      <c r="A271" s="49" t="s">
        <v>288</v>
      </c>
      <c r="B271" s="49" t="s">
        <v>288</v>
      </c>
      <c r="C271" s="50" t="s">
        <v>86</v>
      </c>
      <c r="D271" s="2">
        <v>971663</v>
      </c>
      <c r="E271" s="2"/>
      <c r="F271" s="2">
        <f t="shared" si="31"/>
        <v>971663</v>
      </c>
      <c r="G271" s="2">
        <v>242865</v>
      </c>
      <c r="H271" s="2">
        <v>728798</v>
      </c>
      <c r="I271" s="4" t="s">
        <v>285</v>
      </c>
    </row>
    <row r="272" spans="1:244" s="44" customFormat="1" x14ac:dyDescent="0.2">
      <c r="A272" s="56"/>
      <c r="B272" s="56"/>
      <c r="C272" s="57" t="s">
        <v>53</v>
      </c>
      <c r="D272" s="58">
        <f>SUM(D264:D271)</f>
        <v>76932713</v>
      </c>
      <c r="E272" s="58">
        <f t="shared" ref="E272:H272" si="32">SUM(E264:E271)</f>
        <v>0</v>
      </c>
      <c r="F272" s="58">
        <f t="shared" si="32"/>
        <v>76932713</v>
      </c>
      <c r="G272" s="58">
        <f t="shared" si="32"/>
        <v>1792364</v>
      </c>
      <c r="H272" s="58">
        <f t="shared" si="32"/>
        <v>75140349</v>
      </c>
      <c r="I272" s="59"/>
    </row>
    <row r="273" spans="1:244" s="44" customFormat="1" ht="11.1" customHeight="1" x14ac:dyDescent="0.2">
      <c r="A273" s="48"/>
      <c r="B273" s="48"/>
      <c r="D273" s="59"/>
      <c r="E273" s="59"/>
      <c r="F273" s="59"/>
      <c r="G273" s="59"/>
      <c r="H273" s="59"/>
      <c r="I273" s="59"/>
    </row>
    <row r="274" spans="1:244" s="44" customFormat="1" x14ac:dyDescent="0.2">
      <c r="A274" s="48"/>
      <c r="B274" s="48"/>
      <c r="D274" s="59"/>
      <c r="E274" s="59"/>
      <c r="F274" s="59"/>
      <c r="G274" s="59"/>
      <c r="H274" s="59"/>
      <c r="I274" s="59"/>
    </row>
    <row r="275" spans="1:244" s="40" customFormat="1" ht="30.75" customHeight="1" x14ac:dyDescent="0.2">
      <c r="A275" s="45"/>
      <c r="B275" s="45"/>
      <c r="D275" s="12" t="s">
        <v>508</v>
      </c>
      <c r="E275" s="12" t="s">
        <v>509</v>
      </c>
      <c r="F275" s="12" t="s">
        <v>510</v>
      </c>
      <c r="G275" s="12" t="s">
        <v>614</v>
      </c>
      <c r="H275" s="12" t="s">
        <v>601</v>
      </c>
      <c r="I275" s="46"/>
    </row>
    <row r="276" spans="1:244" s="44" customFormat="1" x14ac:dyDescent="0.2">
      <c r="A276" s="48"/>
      <c r="B276" s="48"/>
      <c r="D276" s="59"/>
      <c r="E276" s="59"/>
      <c r="F276" s="59"/>
      <c r="G276" s="59"/>
      <c r="H276" s="59"/>
      <c r="I276" s="59"/>
    </row>
    <row r="277" spans="1:244" s="44" customFormat="1" x14ac:dyDescent="0.2">
      <c r="A277" s="48" t="s">
        <v>420</v>
      </c>
      <c r="B277" s="48"/>
      <c r="D277" s="59"/>
      <c r="E277" s="59"/>
      <c r="F277" s="59"/>
      <c r="G277" s="59"/>
      <c r="H277" s="59"/>
      <c r="I277" s="59"/>
    </row>
    <row r="278" spans="1:244" s="44" customFormat="1" x14ac:dyDescent="0.2">
      <c r="A278" s="45" t="s">
        <v>210</v>
      </c>
      <c r="B278" s="45"/>
      <c r="C278" s="45"/>
      <c r="D278" s="45"/>
      <c r="E278" s="45"/>
      <c r="F278" s="45"/>
      <c r="G278" s="45"/>
      <c r="H278" s="45"/>
      <c r="I278" s="45"/>
    </row>
    <row r="279" spans="1:244" s="44" customFormat="1" x14ac:dyDescent="0.2">
      <c r="A279" s="48" t="s">
        <v>52</v>
      </c>
      <c r="B279" s="48"/>
      <c r="D279" s="59"/>
      <c r="E279" s="59"/>
      <c r="F279" s="59"/>
      <c r="G279" s="59"/>
      <c r="H279" s="59"/>
      <c r="I279" s="59"/>
    </row>
    <row r="280" spans="1:244" x14ac:dyDescent="0.2">
      <c r="A280" s="49" t="s">
        <v>196</v>
      </c>
      <c r="B280" s="49" t="s">
        <v>196</v>
      </c>
      <c r="C280" s="50" t="s">
        <v>75</v>
      </c>
      <c r="D280" s="2">
        <v>260000</v>
      </c>
      <c r="E280" s="2"/>
      <c r="F280" s="2">
        <f t="shared" ref="F280:F281" si="33">SUM(D280:E280)</f>
        <v>260000</v>
      </c>
      <c r="G280" s="2">
        <v>367782</v>
      </c>
      <c r="H280" s="2">
        <v>0</v>
      </c>
      <c r="I280" s="4" t="s">
        <v>285</v>
      </c>
    </row>
    <row r="281" spans="1:244" x14ac:dyDescent="0.2">
      <c r="A281" s="49" t="s">
        <v>197</v>
      </c>
      <c r="B281" s="49" t="s">
        <v>197</v>
      </c>
      <c r="C281" s="50" t="s">
        <v>456</v>
      </c>
      <c r="D281" s="2">
        <v>33800</v>
      </c>
      <c r="E281" s="2"/>
      <c r="F281" s="2">
        <f t="shared" si="33"/>
        <v>33800</v>
      </c>
      <c r="G281" s="2">
        <v>47812</v>
      </c>
      <c r="H281" s="2">
        <v>0</v>
      </c>
      <c r="I281" s="4" t="s">
        <v>285</v>
      </c>
    </row>
    <row r="282" spans="1:244" x14ac:dyDescent="0.2">
      <c r="A282" s="49" t="s">
        <v>296</v>
      </c>
      <c r="B282" s="49" t="s">
        <v>296</v>
      </c>
      <c r="C282" s="50" t="s">
        <v>539</v>
      </c>
      <c r="D282" s="2">
        <v>0</v>
      </c>
      <c r="E282" s="2"/>
      <c r="F282" s="2">
        <v>0</v>
      </c>
      <c r="G282" s="2">
        <v>57709</v>
      </c>
      <c r="H282" s="2">
        <v>0</v>
      </c>
    </row>
    <row r="283" spans="1:244" s="44" customFormat="1" x14ac:dyDescent="0.2">
      <c r="A283" s="56"/>
      <c r="B283" s="56"/>
      <c r="C283" s="57" t="s">
        <v>53</v>
      </c>
      <c r="D283" s="58">
        <f>SUM(D280:D282)</f>
        <v>293800</v>
      </c>
      <c r="E283" s="58">
        <f t="shared" ref="E283:H283" si="34">SUM(E280:E282)</f>
        <v>0</v>
      </c>
      <c r="F283" s="58">
        <f t="shared" si="34"/>
        <v>293800</v>
      </c>
      <c r="G283" s="58">
        <f t="shared" si="34"/>
        <v>473303</v>
      </c>
      <c r="H283" s="58">
        <f t="shared" si="34"/>
        <v>0</v>
      </c>
      <c r="I283" s="59"/>
    </row>
    <row r="284" spans="1:244" s="44" customFormat="1" x14ac:dyDescent="0.2">
      <c r="A284" s="48"/>
      <c r="B284" s="48"/>
      <c r="D284" s="59"/>
      <c r="E284" s="59"/>
      <c r="F284" s="59"/>
      <c r="G284" s="59"/>
      <c r="H284" s="59"/>
      <c r="I284" s="59"/>
    </row>
    <row r="285" spans="1:244" s="44" customFormat="1" x14ac:dyDescent="0.2">
      <c r="A285" s="48"/>
      <c r="B285" s="48"/>
      <c r="D285" s="59"/>
      <c r="E285" s="59"/>
      <c r="F285" s="59"/>
      <c r="G285" s="59"/>
      <c r="H285" s="59"/>
      <c r="I285" s="59"/>
    </row>
    <row r="286" spans="1:244" s="44" customFormat="1" x14ac:dyDescent="0.2">
      <c r="A286" s="45" t="s">
        <v>404</v>
      </c>
      <c r="B286" s="48"/>
      <c r="D286" s="59"/>
      <c r="E286" s="59"/>
      <c r="F286" s="59"/>
      <c r="G286" s="59"/>
      <c r="H286" s="59"/>
      <c r="I286" s="59"/>
    </row>
    <row r="287" spans="1:244" ht="12.4" customHeight="1" x14ac:dyDescent="0.2">
      <c r="A287" s="45" t="s">
        <v>210</v>
      </c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  <c r="AC287" s="45"/>
      <c r="AD287" s="45"/>
      <c r="AE287" s="45"/>
      <c r="AF287" s="45"/>
      <c r="AG287" s="45"/>
      <c r="AH287" s="45"/>
      <c r="AI287" s="45"/>
      <c r="AJ287" s="45"/>
      <c r="AK287" s="45"/>
      <c r="AL287" s="45"/>
      <c r="AM287" s="45"/>
      <c r="AN287" s="45"/>
      <c r="AO287" s="45"/>
      <c r="AP287" s="45"/>
      <c r="AQ287" s="45"/>
      <c r="AR287" s="45"/>
      <c r="AS287" s="45"/>
      <c r="AT287" s="45"/>
      <c r="AU287" s="45"/>
      <c r="AV287" s="45"/>
      <c r="AW287" s="45"/>
      <c r="AX287" s="45"/>
      <c r="AY287" s="45"/>
      <c r="AZ287" s="45"/>
      <c r="BA287" s="45"/>
      <c r="BB287" s="45"/>
      <c r="BC287" s="45"/>
      <c r="BD287" s="45"/>
      <c r="BE287" s="45"/>
      <c r="BF287" s="45"/>
      <c r="BG287" s="45"/>
      <c r="BH287" s="45"/>
      <c r="BI287" s="45"/>
      <c r="BJ287" s="45"/>
      <c r="BK287" s="45"/>
      <c r="BL287" s="45"/>
      <c r="BM287" s="45"/>
      <c r="BN287" s="45"/>
      <c r="BO287" s="45"/>
      <c r="BP287" s="45"/>
      <c r="BQ287" s="45"/>
      <c r="BR287" s="45"/>
      <c r="BS287" s="45"/>
      <c r="BT287" s="45"/>
      <c r="BU287" s="45"/>
      <c r="BV287" s="45"/>
      <c r="BW287" s="45"/>
      <c r="BX287" s="45"/>
      <c r="BY287" s="45"/>
      <c r="BZ287" s="45"/>
      <c r="CA287" s="45"/>
      <c r="CB287" s="45"/>
      <c r="CC287" s="45"/>
      <c r="CD287" s="45"/>
      <c r="CE287" s="45"/>
      <c r="CF287" s="45"/>
      <c r="CG287" s="45"/>
      <c r="CH287" s="45"/>
      <c r="CI287" s="45"/>
      <c r="CJ287" s="45"/>
      <c r="CK287" s="45"/>
      <c r="CL287" s="45"/>
      <c r="CM287" s="45"/>
      <c r="CN287" s="45"/>
      <c r="CO287" s="45"/>
      <c r="CP287" s="45"/>
      <c r="CQ287" s="45"/>
      <c r="CR287" s="45"/>
      <c r="CS287" s="45"/>
      <c r="CT287" s="45"/>
      <c r="CU287" s="45"/>
      <c r="CV287" s="45"/>
      <c r="CW287" s="45"/>
      <c r="CX287" s="45"/>
      <c r="CY287" s="45"/>
      <c r="CZ287" s="45"/>
      <c r="DA287" s="45"/>
      <c r="DB287" s="45"/>
      <c r="DC287" s="45"/>
      <c r="DD287" s="45"/>
      <c r="DE287" s="45"/>
      <c r="DF287" s="45"/>
      <c r="DG287" s="45"/>
      <c r="DH287" s="45"/>
      <c r="DI287" s="45"/>
      <c r="DJ287" s="45"/>
      <c r="DK287" s="45"/>
      <c r="DL287" s="45"/>
      <c r="DM287" s="45"/>
      <c r="DN287" s="45"/>
      <c r="DO287" s="45"/>
      <c r="DP287" s="45"/>
      <c r="DQ287" s="45"/>
      <c r="DR287" s="45"/>
      <c r="DS287" s="45"/>
      <c r="DT287" s="45"/>
      <c r="DU287" s="45"/>
      <c r="DV287" s="45"/>
      <c r="DW287" s="45"/>
      <c r="DX287" s="45"/>
      <c r="DY287" s="45"/>
      <c r="DZ287" s="45"/>
      <c r="EA287" s="45"/>
      <c r="EB287" s="45"/>
      <c r="EC287" s="45"/>
      <c r="ED287" s="45"/>
      <c r="EE287" s="45"/>
      <c r="EF287" s="45"/>
      <c r="EG287" s="45"/>
      <c r="EH287" s="45"/>
      <c r="EI287" s="45"/>
      <c r="EJ287" s="45"/>
      <c r="EK287" s="45"/>
      <c r="EL287" s="45"/>
      <c r="EM287" s="45"/>
      <c r="EN287" s="45"/>
      <c r="EO287" s="45"/>
      <c r="EP287" s="45"/>
      <c r="EQ287" s="45"/>
      <c r="ER287" s="45"/>
      <c r="ES287" s="45"/>
      <c r="ET287" s="45"/>
      <c r="EU287" s="45"/>
      <c r="EV287" s="45"/>
      <c r="EW287" s="45"/>
      <c r="EX287" s="45"/>
      <c r="EY287" s="45"/>
      <c r="EZ287" s="45"/>
      <c r="FA287" s="45"/>
      <c r="FB287" s="45"/>
      <c r="FC287" s="45"/>
      <c r="FD287" s="45"/>
      <c r="FE287" s="45"/>
      <c r="FF287" s="45"/>
      <c r="FG287" s="45"/>
      <c r="FH287" s="45"/>
      <c r="FI287" s="45"/>
      <c r="FJ287" s="45"/>
      <c r="FK287" s="45"/>
      <c r="FL287" s="45"/>
      <c r="FM287" s="45"/>
      <c r="FN287" s="45"/>
      <c r="FO287" s="45"/>
      <c r="FP287" s="45"/>
      <c r="FQ287" s="45"/>
      <c r="FR287" s="45"/>
      <c r="FS287" s="45"/>
      <c r="FT287" s="45"/>
      <c r="FU287" s="45"/>
      <c r="FV287" s="45"/>
      <c r="FW287" s="45"/>
      <c r="FX287" s="45"/>
      <c r="FY287" s="45"/>
      <c r="FZ287" s="45"/>
      <c r="GA287" s="45"/>
      <c r="GB287" s="45"/>
      <c r="GC287" s="45"/>
      <c r="GD287" s="45"/>
      <c r="GE287" s="45"/>
      <c r="GF287" s="45"/>
      <c r="GG287" s="45"/>
      <c r="GH287" s="45"/>
      <c r="GI287" s="45"/>
      <c r="GJ287" s="45"/>
      <c r="GK287" s="45"/>
      <c r="GL287" s="45"/>
      <c r="GM287" s="45"/>
      <c r="GN287" s="45"/>
      <c r="GO287" s="45"/>
      <c r="GP287" s="45"/>
      <c r="GQ287" s="45"/>
      <c r="GR287" s="45"/>
      <c r="GS287" s="45"/>
      <c r="GT287" s="45"/>
      <c r="GU287" s="45"/>
      <c r="GV287" s="45"/>
      <c r="GW287" s="45"/>
      <c r="GX287" s="45"/>
      <c r="GY287" s="45"/>
      <c r="GZ287" s="45"/>
      <c r="HA287" s="45"/>
      <c r="HB287" s="45"/>
      <c r="HC287" s="45"/>
      <c r="HD287" s="45"/>
      <c r="HE287" s="45"/>
      <c r="HF287" s="45"/>
      <c r="HG287" s="45"/>
      <c r="HH287" s="45"/>
      <c r="HI287" s="45"/>
      <c r="HJ287" s="45"/>
      <c r="HK287" s="45"/>
      <c r="HL287" s="45"/>
      <c r="HM287" s="45"/>
      <c r="HN287" s="45"/>
      <c r="HO287" s="45"/>
      <c r="HP287" s="45"/>
      <c r="HQ287" s="45"/>
      <c r="HR287" s="45"/>
      <c r="HS287" s="45"/>
      <c r="HT287" s="45"/>
      <c r="HU287" s="45"/>
      <c r="HV287" s="45"/>
      <c r="HW287" s="45"/>
      <c r="HX287" s="45"/>
      <c r="HY287" s="45"/>
      <c r="HZ287" s="45"/>
      <c r="IA287" s="45"/>
      <c r="IB287" s="45"/>
      <c r="IC287" s="45"/>
      <c r="ID287" s="45"/>
      <c r="IE287" s="45"/>
      <c r="IF287" s="45"/>
      <c r="IG287" s="45"/>
      <c r="IH287" s="45"/>
      <c r="II287" s="45"/>
      <c r="IJ287" s="45"/>
    </row>
    <row r="288" spans="1:244" s="44" customFormat="1" x14ac:dyDescent="0.2">
      <c r="A288" s="48" t="s">
        <v>50</v>
      </c>
      <c r="B288" s="48"/>
      <c r="D288" s="59"/>
      <c r="E288" s="59"/>
      <c r="F288" s="59"/>
      <c r="G288" s="59"/>
      <c r="H288" s="59"/>
      <c r="I288" s="59"/>
    </row>
    <row r="289" spans="1:244" x14ac:dyDescent="0.2">
      <c r="A289" s="49" t="s">
        <v>405</v>
      </c>
      <c r="B289" s="49" t="s">
        <v>450</v>
      </c>
      <c r="C289" s="50" t="s">
        <v>401</v>
      </c>
      <c r="D289" s="2">
        <v>66770000</v>
      </c>
      <c r="E289" s="2"/>
      <c r="F289" s="2">
        <f t="shared" ref="F289" si="35">SUM(D289:E289)</f>
        <v>66770000</v>
      </c>
      <c r="G289" s="2">
        <v>59800000</v>
      </c>
      <c r="H289" s="2">
        <v>6970000</v>
      </c>
      <c r="I289" s="4" t="s">
        <v>285</v>
      </c>
    </row>
    <row r="290" spans="1:244" s="44" customFormat="1" x14ac:dyDescent="0.2">
      <c r="A290" s="56"/>
      <c r="B290" s="56"/>
      <c r="C290" s="57" t="s">
        <v>51</v>
      </c>
      <c r="D290" s="58">
        <f>SUM(D289:D289)</f>
        <v>66770000</v>
      </c>
      <c r="E290" s="58">
        <f t="shared" ref="E290:H290" si="36">SUM(E289:E289)</f>
        <v>0</v>
      </c>
      <c r="F290" s="58">
        <f t="shared" si="36"/>
        <v>66770000</v>
      </c>
      <c r="G290" s="58">
        <f t="shared" si="36"/>
        <v>59800000</v>
      </c>
      <c r="H290" s="58">
        <f t="shared" si="36"/>
        <v>6970000</v>
      </c>
      <c r="I290" s="59"/>
    </row>
    <row r="291" spans="1:244" s="44" customFormat="1" x14ac:dyDescent="0.2">
      <c r="A291" s="48"/>
      <c r="B291" s="48"/>
      <c r="D291" s="59"/>
      <c r="E291" s="59"/>
      <c r="F291" s="59"/>
      <c r="G291" s="59"/>
      <c r="H291" s="59"/>
      <c r="I291" s="59"/>
    </row>
    <row r="292" spans="1:244" s="44" customFormat="1" x14ac:dyDescent="0.2">
      <c r="A292" s="48"/>
      <c r="B292" s="48"/>
      <c r="D292" s="59"/>
      <c r="E292" s="59"/>
      <c r="F292" s="59"/>
      <c r="G292" s="59"/>
      <c r="H292" s="59"/>
      <c r="I292" s="59"/>
    </row>
    <row r="293" spans="1:244" s="44" customFormat="1" x14ac:dyDescent="0.2">
      <c r="A293" s="48"/>
      <c r="B293" s="48"/>
      <c r="D293" s="59"/>
      <c r="E293" s="59"/>
      <c r="F293" s="59"/>
      <c r="G293" s="59"/>
      <c r="H293" s="59"/>
      <c r="I293" s="59"/>
    </row>
    <row r="294" spans="1:244" s="44" customFormat="1" x14ac:dyDescent="0.2">
      <c r="A294" s="48"/>
      <c r="B294" s="48"/>
      <c r="D294" s="59"/>
      <c r="E294" s="59"/>
      <c r="F294" s="59"/>
      <c r="G294" s="59"/>
      <c r="H294" s="59"/>
      <c r="I294" s="59"/>
    </row>
    <row r="295" spans="1:244" s="44" customFormat="1" x14ac:dyDescent="0.2">
      <c r="A295" s="48"/>
      <c r="B295" s="48"/>
      <c r="D295" s="59"/>
      <c r="E295" s="59"/>
      <c r="F295" s="59"/>
      <c r="G295" s="59"/>
      <c r="H295" s="59"/>
      <c r="I295" s="59"/>
    </row>
    <row r="296" spans="1:244" s="44" customFormat="1" x14ac:dyDescent="0.2">
      <c r="A296" s="48"/>
      <c r="B296" s="48"/>
      <c r="D296" s="59"/>
      <c r="E296" s="59"/>
      <c r="F296" s="59"/>
      <c r="G296" s="59"/>
      <c r="H296" s="59"/>
      <c r="I296" s="59"/>
    </row>
    <row r="297" spans="1:244" s="44" customFormat="1" x14ac:dyDescent="0.2">
      <c r="A297" s="48"/>
      <c r="B297" s="48"/>
      <c r="D297" s="59"/>
      <c r="E297" s="59"/>
      <c r="F297" s="59"/>
      <c r="G297" s="59"/>
      <c r="H297" s="59"/>
      <c r="I297" s="59"/>
    </row>
    <row r="298" spans="1:244" s="44" customFormat="1" x14ac:dyDescent="0.2">
      <c r="A298" s="48"/>
      <c r="B298" s="48"/>
      <c r="D298" s="59"/>
      <c r="E298" s="59"/>
      <c r="F298" s="59"/>
      <c r="G298" s="59"/>
      <c r="H298" s="59"/>
      <c r="I298" s="59"/>
    </row>
    <row r="299" spans="1:244" s="44" customFormat="1" x14ac:dyDescent="0.2">
      <c r="A299" s="45" t="s">
        <v>404</v>
      </c>
      <c r="B299" s="48"/>
      <c r="D299" s="59"/>
      <c r="E299" s="59"/>
      <c r="F299" s="59"/>
      <c r="G299" s="59"/>
      <c r="H299" s="59"/>
      <c r="I299" s="59"/>
    </row>
    <row r="300" spans="1:244" ht="12.4" customHeight="1" x14ac:dyDescent="0.2">
      <c r="A300" s="45" t="s">
        <v>210</v>
      </c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  <c r="AC300" s="45"/>
      <c r="AD300" s="45"/>
      <c r="AE300" s="45"/>
      <c r="AF300" s="45"/>
      <c r="AG300" s="45"/>
      <c r="AH300" s="45"/>
      <c r="AI300" s="45"/>
      <c r="AJ300" s="45"/>
      <c r="AK300" s="45"/>
      <c r="AL300" s="45"/>
      <c r="AM300" s="45"/>
      <c r="AN300" s="45"/>
      <c r="AO300" s="45"/>
      <c r="AP300" s="45"/>
      <c r="AQ300" s="45"/>
      <c r="AR300" s="45"/>
      <c r="AS300" s="45"/>
      <c r="AT300" s="45"/>
      <c r="AU300" s="45"/>
      <c r="AV300" s="45"/>
      <c r="AW300" s="45"/>
      <c r="AX300" s="45"/>
      <c r="AY300" s="45"/>
      <c r="AZ300" s="45"/>
      <c r="BA300" s="45"/>
      <c r="BB300" s="45"/>
      <c r="BC300" s="45"/>
      <c r="BD300" s="45"/>
      <c r="BE300" s="45"/>
      <c r="BF300" s="45"/>
      <c r="BG300" s="45"/>
      <c r="BH300" s="45"/>
      <c r="BI300" s="45"/>
      <c r="BJ300" s="45"/>
      <c r="BK300" s="45"/>
      <c r="BL300" s="45"/>
      <c r="BM300" s="45"/>
      <c r="BN300" s="45"/>
      <c r="BO300" s="45"/>
      <c r="BP300" s="45"/>
      <c r="BQ300" s="45"/>
      <c r="BR300" s="45"/>
      <c r="BS300" s="45"/>
      <c r="BT300" s="45"/>
      <c r="BU300" s="45"/>
      <c r="BV300" s="45"/>
      <c r="BW300" s="45"/>
      <c r="BX300" s="45"/>
      <c r="BY300" s="45"/>
      <c r="BZ300" s="45"/>
      <c r="CA300" s="45"/>
      <c r="CB300" s="45"/>
      <c r="CC300" s="45"/>
      <c r="CD300" s="45"/>
      <c r="CE300" s="45"/>
      <c r="CF300" s="45"/>
      <c r="CG300" s="45"/>
      <c r="CH300" s="45"/>
      <c r="CI300" s="45"/>
      <c r="CJ300" s="45"/>
      <c r="CK300" s="45"/>
      <c r="CL300" s="45"/>
      <c r="CM300" s="45"/>
      <c r="CN300" s="45"/>
      <c r="CO300" s="45"/>
      <c r="CP300" s="45"/>
      <c r="CQ300" s="45"/>
      <c r="CR300" s="45"/>
      <c r="CS300" s="45"/>
      <c r="CT300" s="45"/>
      <c r="CU300" s="45"/>
      <c r="CV300" s="45"/>
      <c r="CW300" s="45"/>
      <c r="CX300" s="45"/>
      <c r="CY300" s="45"/>
      <c r="CZ300" s="45"/>
      <c r="DA300" s="45"/>
      <c r="DB300" s="45"/>
      <c r="DC300" s="45"/>
      <c r="DD300" s="45"/>
      <c r="DE300" s="45"/>
      <c r="DF300" s="45"/>
      <c r="DG300" s="45"/>
      <c r="DH300" s="45"/>
      <c r="DI300" s="45"/>
      <c r="DJ300" s="45"/>
      <c r="DK300" s="45"/>
      <c r="DL300" s="45"/>
      <c r="DM300" s="45"/>
      <c r="DN300" s="45"/>
      <c r="DO300" s="45"/>
      <c r="DP300" s="45"/>
      <c r="DQ300" s="45"/>
      <c r="DR300" s="45"/>
      <c r="DS300" s="45"/>
      <c r="DT300" s="45"/>
      <c r="DU300" s="45"/>
      <c r="DV300" s="45"/>
      <c r="DW300" s="45"/>
      <c r="DX300" s="45"/>
      <c r="DY300" s="45"/>
      <c r="DZ300" s="45"/>
      <c r="EA300" s="45"/>
      <c r="EB300" s="45"/>
      <c r="EC300" s="45"/>
      <c r="ED300" s="45"/>
      <c r="EE300" s="45"/>
      <c r="EF300" s="45"/>
      <c r="EG300" s="45"/>
      <c r="EH300" s="45"/>
      <c r="EI300" s="45"/>
      <c r="EJ300" s="45"/>
      <c r="EK300" s="45"/>
      <c r="EL300" s="45"/>
      <c r="EM300" s="45"/>
      <c r="EN300" s="45"/>
      <c r="EO300" s="45"/>
      <c r="EP300" s="45"/>
      <c r="EQ300" s="45"/>
      <c r="ER300" s="45"/>
      <c r="ES300" s="45"/>
      <c r="ET300" s="45"/>
      <c r="EU300" s="45"/>
      <c r="EV300" s="45"/>
      <c r="EW300" s="45"/>
      <c r="EX300" s="45"/>
      <c r="EY300" s="45"/>
      <c r="EZ300" s="45"/>
      <c r="FA300" s="45"/>
      <c r="FB300" s="45"/>
      <c r="FC300" s="45"/>
      <c r="FD300" s="45"/>
      <c r="FE300" s="45"/>
      <c r="FF300" s="45"/>
      <c r="FG300" s="45"/>
      <c r="FH300" s="45"/>
      <c r="FI300" s="45"/>
      <c r="FJ300" s="45"/>
      <c r="FK300" s="45"/>
      <c r="FL300" s="45"/>
      <c r="FM300" s="45"/>
      <c r="FN300" s="45"/>
      <c r="FO300" s="45"/>
      <c r="FP300" s="45"/>
      <c r="FQ300" s="45"/>
      <c r="FR300" s="45"/>
      <c r="FS300" s="45"/>
      <c r="FT300" s="45"/>
      <c r="FU300" s="45"/>
      <c r="FV300" s="45"/>
      <c r="FW300" s="45"/>
      <c r="FX300" s="45"/>
      <c r="FY300" s="45"/>
      <c r="FZ300" s="45"/>
      <c r="GA300" s="45"/>
      <c r="GB300" s="45"/>
      <c r="GC300" s="45"/>
      <c r="GD300" s="45"/>
      <c r="GE300" s="45"/>
      <c r="GF300" s="45"/>
      <c r="GG300" s="45"/>
      <c r="GH300" s="45"/>
      <c r="GI300" s="45"/>
      <c r="GJ300" s="45"/>
      <c r="GK300" s="45"/>
      <c r="GL300" s="45"/>
      <c r="GM300" s="45"/>
      <c r="GN300" s="45"/>
      <c r="GO300" s="45"/>
      <c r="GP300" s="45"/>
      <c r="GQ300" s="45"/>
      <c r="GR300" s="45"/>
      <c r="GS300" s="45"/>
      <c r="GT300" s="45"/>
      <c r="GU300" s="45"/>
      <c r="GV300" s="45"/>
      <c r="GW300" s="45"/>
      <c r="GX300" s="45"/>
      <c r="GY300" s="45"/>
      <c r="GZ300" s="45"/>
      <c r="HA300" s="45"/>
      <c r="HB300" s="45"/>
      <c r="HC300" s="45"/>
      <c r="HD300" s="45"/>
      <c r="HE300" s="45"/>
      <c r="HF300" s="45"/>
      <c r="HG300" s="45"/>
      <c r="HH300" s="45"/>
      <c r="HI300" s="45"/>
      <c r="HJ300" s="45"/>
      <c r="HK300" s="45"/>
      <c r="HL300" s="45"/>
      <c r="HM300" s="45"/>
      <c r="HN300" s="45"/>
      <c r="HO300" s="45"/>
      <c r="HP300" s="45"/>
      <c r="HQ300" s="45"/>
      <c r="HR300" s="45"/>
      <c r="HS300" s="45"/>
      <c r="HT300" s="45"/>
      <c r="HU300" s="45"/>
      <c r="HV300" s="45"/>
      <c r="HW300" s="45"/>
      <c r="HX300" s="45"/>
      <c r="HY300" s="45"/>
      <c r="HZ300" s="45"/>
      <c r="IA300" s="45"/>
      <c r="IB300" s="45"/>
      <c r="IC300" s="45"/>
      <c r="ID300" s="45"/>
      <c r="IE300" s="45"/>
      <c r="IF300" s="45"/>
      <c r="IG300" s="45"/>
      <c r="IH300" s="45"/>
      <c r="II300" s="45"/>
      <c r="IJ300" s="45"/>
    </row>
    <row r="301" spans="1:244" s="44" customFormat="1" x14ac:dyDescent="0.2">
      <c r="A301" s="48" t="s">
        <v>52</v>
      </c>
      <c r="B301" s="48"/>
      <c r="D301" s="59"/>
      <c r="E301" s="59"/>
      <c r="F301" s="59"/>
      <c r="G301" s="59"/>
      <c r="H301" s="59"/>
      <c r="I301" s="59"/>
    </row>
    <row r="302" spans="1:244" s="44" customFormat="1" x14ac:dyDescent="0.2">
      <c r="A302" s="49" t="s">
        <v>359</v>
      </c>
      <c r="B302" s="49" t="s">
        <v>196</v>
      </c>
      <c r="C302" s="50" t="s">
        <v>439</v>
      </c>
      <c r="D302" s="2">
        <v>2053000</v>
      </c>
      <c r="E302" s="2"/>
      <c r="F302" s="2">
        <f t="shared" ref="F302:F308" si="37">SUM(D302:E302)</f>
        <v>2053000</v>
      </c>
      <c r="G302" s="2">
        <v>0</v>
      </c>
      <c r="H302" s="2">
        <v>0</v>
      </c>
      <c r="I302" s="4" t="s">
        <v>285</v>
      </c>
    </row>
    <row r="303" spans="1:244" s="6" customFormat="1" x14ac:dyDescent="0.2">
      <c r="A303" s="51"/>
      <c r="B303" s="51"/>
      <c r="C303" s="52" t="s">
        <v>440</v>
      </c>
      <c r="D303" s="13">
        <f t="shared" ref="D303:H303" si="38">SUM(D302)</f>
        <v>2053000</v>
      </c>
      <c r="E303" s="13">
        <f t="shared" si="38"/>
        <v>0</v>
      </c>
      <c r="F303" s="13">
        <f t="shared" si="38"/>
        <v>2053000</v>
      </c>
      <c r="G303" s="13">
        <f t="shared" si="38"/>
        <v>0</v>
      </c>
      <c r="H303" s="13">
        <f t="shared" si="38"/>
        <v>0</v>
      </c>
      <c r="I303" s="7"/>
    </row>
    <row r="304" spans="1:244" s="44" customFormat="1" x14ac:dyDescent="0.2">
      <c r="A304" s="49" t="s">
        <v>197</v>
      </c>
      <c r="B304" s="49" t="s">
        <v>197</v>
      </c>
      <c r="C304" s="50" t="s">
        <v>421</v>
      </c>
      <c r="D304" s="2">
        <v>267000</v>
      </c>
      <c r="E304" s="2"/>
      <c r="F304" s="2">
        <f t="shared" si="37"/>
        <v>267000</v>
      </c>
      <c r="G304" s="2">
        <v>0</v>
      </c>
      <c r="H304" s="2">
        <v>0</v>
      </c>
      <c r="I304" s="4" t="s">
        <v>285</v>
      </c>
    </row>
    <row r="305" spans="1:9" s="6" customFormat="1" x14ac:dyDescent="0.2">
      <c r="A305" s="51"/>
      <c r="B305" s="51"/>
      <c r="C305" s="52" t="s">
        <v>441</v>
      </c>
      <c r="D305" s="13">
        <f t="shared" ref="D305:H305" si="39">SUM(D304)</f>
        <v>267000</v>
      </c>
      <c r="E305" s="13">
        <f t="shared" si="39"/>
        <v>0</v>
      </c>
      <c r="F305" s="13">
        <f t="shared" si="39"/>
        <v>267000</v>
      </c>
      <c r="G305" s="13">
        <f t="shared" si="39"/>
        <v>0</v>
      </c>
      <c r="H305" s="13">
        <f t="shared" si="39"/>
        <v>0</v>
      </c>
      <c r="I305" s="7"/>
    </row>
    <row r="306" spans="1:9" x14ac:dyDescent="0.2">
      <c r="A306" s="49" t="s">
        <v>452</v>
      </c>
      <c r="B306" s="49" t="s">
        <v>297</v>
      </c>
      <c r="C306" s="50" t="s">
        <v>575</v>
      </c>
      <c r="D306" s="2">
        <v>0</v>
      </c>
      <c r="E306" s="2"/>
      <c r="F306" s="2">
        <f t="shared" si="37"/>
        <v>0</v>
      </c>
      <c r="G306" s="2">
        <v>105079</v>
      </c>
      <c r="H306" s="2">
        <v>0</v>
      </c>
      <c r="I306" s="4" t="s">
        <v>285</v>
      </c>
    </row>
    <row r="307" spans="1:9" s="44" customFormat="1" x14ac:dyDescent="0.2">
      <c r="A307" s="49" t="s">
        <v>416</v>
      </c>
      <c r="B307" s="49" t="s">
        <v>416</v>
      </c>
      <c r="C307" s="50" t="s">
        <v>442</v>
      </c>
      <c r="D307" s="2">
        <v>432000</v>
      </c>
      <c r="E307" s="2"/>
      <c r="F307" s="2">
        <f t="shared" si="37"/>
        <v>432000</v>
      </c>
      <c r="G307" s="2">
        <v>210000</v>
      </c>
      <c r="H307" s="2">
        <v>0</v>
      </c>
      <c r="I307" s="4" t="s">
        <v>285</v>
      </c>
    </row>
    <row r="308" spans="1:9" s="44" customFormat="1" x14ac:dyDescent="0.2">
      <c r="A308" s="49" t="s">
        <v>202</v>
      </c>
      <c r="B308" s="49" t="s">
        <v>202</v>
      </c>
      <c r="C308" s="50" t="s">
        <v>444</v>
      </c>
      <c r="D308" s="2">
        <v>114039</v>
      </c>
      <c r="E308" s="2"/>
      <c r="F308" s="2">
        <f t="shared" si="37"/>
        <v>114039</v>
      </c>
      <c r="G308" s="2">
        <v>374961</v>
      </c>
      <c r="H308" s="2">
        <v>0</v>
      </c>
      <c r="I308" s="4" t="s">
        <v>285</v>
      </c>
    </row>
    <row r="309" spans="1:9" x14ac:dyDescent="0.2">
      <c r="A309" s="49" t="s">
        <v>288</v>
      </c>
      <c r="B309" s="49" t="s">
        <v>288</v>
      </c>
      <c r="C309" s="50" t="s">
        <v>86</v>
      </c>
      <c r="D309" s="2">
        <v>256961</v>
      </c>
      <c r="E309" s="2"/>
      <c r="F309" s="2">
        <f t="shared" ref="F309:F313" si="40">SUM(D309:E309)</f>
        <v>256961</v>
      </c>
      <c r="G309" s="2">
        <v>143110</v>
      </c>
      <c r="H309" s="2">
        <v>0</v>
      </c>
      <c r="I309" s="4" t="s">
        <v>285</v>
      </c>
    </row>
    <row r="310" spans="1:9" x14ac:dyDescent="0.2">
      <c r="A310" s="49" t="s">
        <v>532</v>
      </c>
      <c r="B310" s="49" t="s">
        <v>585</v>
      </c>
      <c r="C310" s="50" t="s">
        <v>586</v>
      </c>
      <c r="D310" s="2">
        <v>0</v>
      </c>
      <c r="E310" s="2">
        <v>15657077</v>
      </c>
      <c r="F310" s="2">
        <f t="shared" si="40"/>
        <v>15657077</v>
      </c>
      <c r="G310" s="2">
        <v>15657077</v>
      </c>
      <c r="H310" s="2">
        <v>0</v>
      </c>
      <c r="I310" s="4" t="s">
        <v>285</v>
      </c>
    </row>
    <row r="311" spans="1:9" s="6" customFormat="1" x14ac:dyDescent="0.2">
      <c r="A311" s="51"/>
      <c r="B311" s="51"/>
      <c r="C311" s="52" t="s">
        <v>445</v>
      </c>
      <c r="D311" s="13">
        <f>SUM(D306:D310)</f>
        <v>803000</v>
      </c>
      <c r="E311" s="13">
        <f t="shared" ref="E311:H311" si="41">SUM(E306:E310)</f>
        <v>15657077</v>
      </c>
      <c r="F311" s="13">
        <f t="shared" si="41"/>
        <v>16460077</v>
      </c>
      <c r="G311" s="13">
        <f t="shared" si="41"/>
        <v>16490227</v>
      </c>
      <c r="H311" s="13">
        <f t="shared" si="41"/>
        <v>0</v>
      </c>
      <c r="I311" s="7"/>
    </row>
    <row r="312" spans="1:9" x14ac:dyDescent="0.2">
      <c r="A312" s="49" t="s">
        <v>303</v>
      </c>
      <c r="B312" s="49" t="s">
        <v>303</v>
      </c>
      <c r="C312" s="50" t="s">
        <v>437</v>
      </c>
      <c r="D312" s="2">
        <v>2362000</v>
      </c>
      <c r="E312" s="2">
        <v>-2362000</v>
      </c>
      <c r="F312" s="2">
        <f t="shared" si="40"/>
        <v>0</v>
      </c>
      <c r="G312" s="2">
        <v>0</v>
      </c>
      <c r="H312" s="2">
        <v>0</v>
      </c>
      <c r="I312" s="4" t="s">
        <v>285</v>
      </c>
    </row>
    <row r="313" spans="1:9" x14ac:dyDescent="0.2">
      <c r="A313" s="49" t="s">
        <v>290</v>
      </c>
      <c r="B313" s="49" t="s">
        <v>290</v>
      </c>
      <c r="C313" s="50" t="s">
        <v>125</v>
      </c>
      <c r="D313" s="2">
        <v>638000</v>
      </c>
      <c r="E313" s="2">
        <v>-638000</v>
      </c>
      <c r="F313" s="2">
        <f t="shared" si="40"/>
        <v>0</v>
      </c>
      <c r="G313" s="2">
        <v>0</v>
      </c>
      <c r="H313" s="2">
        <v>0</v>
      </c>
      <c r="I313" s="4" t="s">
        <v>285</v>
      </c>
    </row>
    <row r="314" spans="1:9" s="6" customFormat="1" x14ac:dyDescent="0.2">
      <c r="A314" s="51"/>
      <c r="B314" s="51"/>
      <c r="C314" s="52" t="s">
        <v>438</v>
      </c>
      <c r="D314" s="13">
        <f t="shared" ref="D314:H314" si="42">SUM(D312:D313)</f>
        <v>3000000</v>
      </c>
      <c r="E314" s="13">
        <f t="shared" si="42"/>
        <v>-3000000</v>
      </c>
      <c r="F314" s="13">
        <f t="shared" si="42"/>
        <v>0</v>
      </c>
      <c r="G314" s="13">
        <f t="shared" si="42"/>
        <v>0</v>
      </c>
      <c r="H314" s="13">
        <f t="shared" si="42"/>
        <v>0</v>
      </c>
      <c r="I314" s="7"/>
    </row>
    <row r="315" spans="1:9" x14ac:dyDescent="0.2">
      <c r="A315" s="49" t="s">
        <v>201</v>
      </c>
      <c r="B315" s="49" t="s">
        <v>201</v>
      </c>
      <c r="C315" s="50" t="s">
        <v>434</v>
      </c>
      <c r="D315" s="2">
        <v>46772000</v>
      </c>
      <c r="E315" s="2">
        <v>5118608</v>
      </c>
      <c r="F315" s="2">
        <f t="shared" ref="F315:F319" si="43">SUM(D315:E315)</f>
        <v>51890608</v>
      </c>
      <c r="G315" s="2">
        <v>57989171</v>
      </c>
      <c r="H315" s="2">
        <v>0</v>
      </c>
      <c r="I315" s="4" t="s">
        <v>285</v>
      </c>
    </row>
    <row r="316" spans="1:9" x14ac:dyDescent="0.2">
      <c r="A316" s="49" t="s">
        <v>201</v>
      </c>
      <c r="B316" s="49"/>
      <c r="C316" s="50" t="s">
        <v>443</v>
      </c>
      <c r="D316" s="2">
        <v>302000</v>
      </c>
      <c r="E316" s="2"/>
      <c r="F316" s="2">
        <f t="shared" si="43"/>
        <v>302000</v>
      </c>
      <c r="G316" s="2">
        <v>420000</v>
      </c>
      <c r="H316" s="2">
        <v>0</v>
      </c>
      <c r="I316" s="4" t="s">
        <v>285</v>
      </c>
    </row>
    <row r="317" spans="1:9" x14ac:dyDescent="0.2">
      <c r="A317" s="49" t="s">
        <v>201</v>
      </c>
      <c r="B317" s="49"/>
      <c r="C317" s="50" t="s">
        <v>435</v>
      </c>
      <c r="D317" s="2">
        <v>894350</v>
      </c>
      <c r="E317" s="2"/>
      <c r="F317" s="2">
        <f t="shared" si="43"/>
        <v>894350</v>
      </c>
      <c r="G317" s="2">
        <v>0</v>
      </c>
      <c r="H317" s="2">
        <v>0</v>
      </c>
      <c r="I317" s="4" t="s">
        <v>285</v>
      </c>
    </row>
    <row r="318" spans="1:9" x14ac:dyDescent="0.2">
      <c r="A318" s="49" t="s">
        <v>201</v>
      </c>
      <c r="B318" s="49"/>
      <c r="C318" s="50" t="s">
        <v>427</v>
      </c>
      <c r="D318" s="2">
        <v>7875000</v>
      </c>
      <c r="E318" s="2">
        <v>0</v>
      </c>
      <c r="F318" s="2">
        <f t="shared" si="43"/>
        <v>7875000</v>
      </c>
      <c r="G318" s="2">
        <v>0</v>
      </c>
      <c r="H318" s="2">
        <v>0</v>
      </c>
    </row>
    <row r="319" spans="1:9" x14ac:dyDescent="0.2">
      <c r="A319" s="49" t="s">
        <v>289</v>
      </c>
      <c r="B319" s="49" t="s">
        <v>289</v>
      </c>
      <c r="C319" s="50" t="s">
        <v>124</v>
      </c>
      <c r="D319" s="2">
        <v>15402000</v>
      </c>
      <c r="E319" s="2">
        <v>-15402000</v>
      </c>
      <c r="F319" s="2">
        <f t="shared" si="43"/>
        <v>0</v>
      </c>
      <c r="G319" s="2">
        <v>0</v>
      </c>
      <c r="H319" s="2">
        <v>0</v>
      </c>
      <c r="I319" s="4" t="s">
        <v>285</v>
      </c>
    </row>
    <row r="320" spans="1:9" s="6" customFormat="1" x14ac:dyDescent="0.2">
      <c r="A320" s="51"/>
      <c r="B320" s="51"/>
      <c r="C320" s="52" t="s">
        <v>436</v>
      </c>
      <c r="D320" s="13">
        <f>SUM(D315:D319)</f>
        <v>71245350</v>
      </c>
      <c r="E320" s="13">
        <f t="shared" ref="E320:H320" si="44">SUM(E315:E319)</f>
        <v>-10283392</v>
      </c>
      <c r="F320" s="13">
        <f t="shared" si="44"/>
        <v>60961958</v>
      </c>
      <c r="G320" s="13">
        <f t="shared" si="44"/>
        <v>58409171</v>
      </c>
      <c r="H320" s="13">
        <f t="shared" si="44"/>
        <v>0</v>
      </c>
      <c r="I320" s="7"/>
    </row>
    <row r="321" spans="1:244" s="44" customFormat="1" x14ac:dyDescent="0.2">
      <c r="A321" s="56"/>
      <c r="B321" s="56"/>
      <c r="C321" s="57" t="s">
        <v>446</v>
      </c>
      <c r="D321" s="58">
        <f>SUM(D320,D314,D311,D305,D303)</f>
        <v>77368350</v>
      </c>
      <c r="E321" s="58">
        <f t="shared" ref="E321:H321" si="45">SUM(E320,E314,E311,E305,E303)</f>
        <v>2373685</v>
      </c>
      <c r="F321" s="58">
        <f t="shared" si="45"/>
        <v>79742035</v>
      </c>
      <c r="G321" s="58">
        <f t="shared" si="45"/>
        <v>74899398</v>
      </c>
      <c r="H321" s="58">
        <f t="shared" si="45"/>
        <v>0</v>
      </c>
      <c r="I321" s="59"/>
    </row>
    <row r="322" spans="1:244" s="44" customFormat="1" x14ac:dyDescent="0.2">
      <c r="A322" s="48"/>
      <c r="B322" s="48"/>
      <c r="D322" s="59"/>
      <c r="E322" s="59"/>
      <c r="F322" s="59"/>
      <c r="G322" s="59"/>
      <c r="H322" s="59"/>
      <c r="I322" s="59"/>
    </row>
    <row r="323" spans="1:244" s="44" customFormat="1" x14ac:dyDescent="0.2">
      <c r="A323" s="48"/>
      <c r="B323" s="48"/>
      <c r="D323" s="59"/>
      <c r="E323" s="59"/>
      <c r="F323" s="59"/>
      <c r="G323" s="59"/>
      <c r="H323" s="59"/>
      <c r="I323" s="59"/>
    </row>
    <row r="324" spans="1:244" s="44" customFormat="1" x14ac:dyDescent="0.2">
      <c r="A324" s="45" t="s">
        <v>457</v>
      </c>
      <c r="B324" s="45"/>
      <c r="C324" s="40"/>
      <c r="D324" s="47"/>
      <c r="E324" s="47"/>
      <c r="F324" s="47"/>
      <c r="G324" s="47"/>
      <c r="H324" s="47"/>
      <c r="I324" s="47"/>
    </row>
    <row r="325" spans="1:244" ht="12.4" customHeight="1" x14ac:dyDescent="0.2">
      <c r="A325" s="45" t="s">
        <v>210</v>
      </c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  <c r="Z325" s="45"/>
      <c r="AA325" s="45"/>
      <c r="AB325" s="45"/>
      <c r="AC325" s="45"/>
      <c r="AD325" s="45"/>
      <c r="AE325" s="45"/>
      <c r="AF325" s="45"/>
      <c r="AG325" s="45"/>
      <c r="AH325" s="45"/>
      <c r="AI325" s="45"/>
      <c r="AJ325" s="45"/>
      <c r="AK325" s="45"/>
      <c r="AL325" s="45"/>
      <c r="AM325" s="45"/>
      <c r="AN325" s="45"/>
      <c r="AO325" s="45"/>
      <c r="AP325" s="45"/>
      <c r="AQ325" s="45"/>
      <c r="AR325" s="45"/>
      <c r="AS325" s="45"/>
      <c r="AT325" s="45"/>
      <c r="AU325" s="45"/>
      <c r="AV325" s="45"/>
      <c r="AW325" s="45"/>
      <c r="AX325" s="45"/>
      <c r="AY325" s="45"/>
      <c r="AZ325" s="45"/>
      <c r="BA325" s="45"/>
      <c r="BB325" s="45"/>
      <c r="BC325" s="45"/>
      <c r="BD325" s="45"/>
      <c r="BE325" s="45"/>
      <c r="BF325" s="45"/>
      <c r="BG325" s="45"/>
      <c r="BH325" s="45"/>
      <c r="BI325" s="45"/>
      <c r="BJ325" s="45"/>
      <c r="BK325" s="45"/>
      <c r="BL325" s="45"/>
      <c r="BM325" s="45"/>
      <c r="BN325" s="45"/>
      <c r="BO325" s="45"/>
      <c r="BP325" s="45"/>
      <c r="BQ325" s="45"/>
      <c r="BR325" s="45"/>
      <c r="BS325" s="45"/>
      <c r="BT325" s="45"/>
      <c r="BU325" s="45"/>
      <c r="BV325" s="45"/>
      <c r="BW325" s="45"/>
      <c r="BX325" s="45"/>
      <c r="BY325" s="45"/>
      <c r="BZ325" s="45"/>
      <c r="CA325" s="45"/>
      <c r="CB325" s="45"/>
      <c r="CC325" s="45"/>
      <c r="CD325" s="45"/>
      <c r="CE325" s="45"/>
      <c r="CF325" s="45"/>
      <c r="CG325" s="45"/>
      <c r="CH325" s="45"/>
      <c r="CI325" s="45"/>
      <c r="CJ325" s="45"/>
      <c r="CK325" s="45"/>
      <c r="CL325" s="45"/>
      <c r="CM325" s="45"/>
      <c r="CN325" s="45"/>
      <c r="CO325" s="45"/>
      <c r="CP325" s="45"/>
      <c r="CQ325" s="45"/>
      <c r="CR325" s="45"/>
      <c r="CS325" s="45"/>
      <c r="CT325" s="45"/>
      <c r="CU325" s="45"/>
      <c r="CV325" s="45"/>
      <c r="CW325" s="45"/>
      <c r="CX325" s="45"/>
      <c r="CY325" s="45"/>
      <c r="CZ325" s="45"/>
      <c r="DA325" s="45"/>
      <c r="DB325" s="45"/>
      <c r="DC325" s="45"/>
      <c r="DD325" s="45"/>
      <c r="DE325" s="45"/>
      <c r="DF325" s="45"/>
      <c r="DG325" s="45"/>
      <c r="DH325" s="45"/>
      <c r="DI325" s="45"/>
      <c r="DJ325" s="45"/>
      <c r="DK325" s="45"/>
      <c r="DL325" s="45"/>
      <c r="DM325" s="45"/>
      <c r="DN325" s="45"/>
      <c r="DO325" s="45"/>
      <c r="DP325" s="45"/>
      <c r="DQ325" s="45"/>
      <c r="DR325" s="45"/>
      <c r="DS325" s="45"/>
      <c r="DT325" s="45"/>
      <c r="DU325" s="45"/>
      <c r="DV325" s="45"/>
      <c r="DW325" s="45"/>
      <c r="DX325" s="45"/>
      <c r="DY325" s="45"/>
      <c r="DZ325" s="45"/>
      <c r="EA325" s="45"/>
      <c r="EB325" s="45"/>
      <c r="EC325" s="45"/>
      <c r="ED325" s="45"/>
      <c r="EE325" s="45"/>
      <c r="EF325" s="45"/>
      <c r="EG325" s="45"/>
      <c r="EH325" s="45"/>
      <c r="EI325" s="45"/>
      <c r="EJ325" s="45"/>
      <c r="EK325" s="45"/>
      <c r="EL325" s="45"/>
      <c r="EM325" s="45"/>
      <c r="EN325" s="45"/>
      <c r="EO325" s="45"/>
      <c r="EP325" s="45"/>
      <c r="EQ325" s="45"/>
      <c r="ER325" s="45"/>
      <c r="ES325" s="45"/>
      <c r="ET325" s="45"/>
      <c r="EU325" s="45"/>
      <c r="EV325" s="45"/>
      <c r="EW325" s="45"/>
      <c r="EX325" s="45"/>
      <c r="EY325" s="45"/>
      <c r="EZ325" s="45"/>
      <c r="FA325" s="45"/>
      <c r="FB325" s="45"/>
      <c r="FC325" s="45"/>
      <c r="FD325" s="45"/>
      <c r="FE325" s="45"/>
      <c r="FF325" s="45"/>
      <c r="FG325" s="45"/>
      <c r="FH325" s="45"/>
      <c r="FI325" s="45"/>
      <c r="FJ325" s="45"/>
      <c r="FK325" s="45"/>
      <c r="FL325" s="45"/>
      <c r="FM325" s="45"/>
      <c r="FN325" s="45"/>
      <c r="FO325" s="45"/>
      <c r="FP325" s="45"/>
      <c r="FQ325" s="45"/>
      <c r="FR325" s="45"/>
      <c r="FS325" s="45"/>
      <c r="FT325" s="45"/>
      <c r="FU325" s="45"/>
      <c r="FV325" s="45"/>
      <c r="FW325" s="45"/>
      <c r="FX325" s="45"/>
      <c r="FY325" s="45"/>
      <c r="FZ325" s="45"/>
      <c r="GA325" s="45"/>
      <c r="GB325" s="45"/>
      <c r="GC325" s="45"/>
      <c r="GD325" s="45"/>
      <c r="GE325" s="45"/>
      <c r="GF325" s="45"/>
      <c r="GG325" s="45"/>
      <c r="GH325" s="45"/>
      <c r="GI325" s="45"/>
      <c r="GJ325" s="45"/>
      <c r="GK325" s="45"/>
      <c r="GL325" s="45"/>
      <c r="GM325" s="45"/>
      <c r="GN325" s="45"/>
      <c r="GO325" s="45"/>
      <c r="GP325" s="45"/>
      <c r="GQ325" s="45"/>
      <c r="GR325" s="45"/>
      <c r="GS325" s="45"/>
      <c r="GT325" s="45"/>
      <c r="GU325" s="45"/>
      <c r="GV325" s="45"/>
      <c r="GW325" s="45"/>
      <c r="GX325" s="45"/>
      <c r="GY325" s="45"/>
      <c r="GZ325" s="45"/>
      <c r="HA325" s="45"/>
      <c r="HB325" s="45"/>
      <c r="HC325" s="45"/>
      <c r="HD325" s="45"/>
      <c r="HE325" s="45"/>
      <c r="HF325" s="45"/>
      <c r="HG325" s="45"/>
      <c r="HH325" s="45"/>
      <c r="HI325" s="45"/>
      <c r="HJ325" s="45"/>
      <c r="HK325" s="45"/>
      <c r="HL325" s="45"/>
      <c r="HM325" s="45"/>
      <c r="HN325" s="45"/>
      <c r="HO325" s="45"/>
      <c r="HP325" s="45"/>
      <c r="HQ325" s="45"/>
      <c r="HR325" s="45"/>
      <c r="HS325" s="45"/>
      <c r="HT325" s="45"/>
      <c r="HU325" s="45"/>
      <c r="HV325" s="45"/>
      <c r="HW325" s="45"/>
      <c r="HX325" s="45"/>
      <c r="HY325" s="45"/>
      <c r="HZ325" s="45"/>
      <c r="IA325" s="45"/>
      <c r="IB325" s="45"/>
      <c r="IC325" s="45"/>
      <c r="ID325" s="45"/>
      <c r="IE325" s="45"/>
      <c r="IF325" s="45"/>
      <c r="IG325" s="45"/>
      <c r="IH325" s="45"/>
      <c r="II325" s="45"/>
      <c r="IJ325" s="45"/>
    </row>
    <row r="326" spans="1:244" s="44" customFormat="1" x14ac:dyDescent="0.2">
      <c r="A326" s="48" t="s">
        <v>52</v>
      </c>
      <c r="B326" s="48"/>
      <c r="D326" s="59"/>
      <c r="E326" s="59"/>
      <c r="F326" s="59"/>
      <c r="G326" s="59"/>
      <c r="H326" s="59"/>
      <c r="I326" s="59"/>
    </row>
    <row r="327" spans="1:244" x14ac:dyDescent="0.2">
      <c r="A327" s="49" t="s">
        <v>201</v>
      </c>
      <c r="B327" s="49" t="s">
        <v>201</v>
      </c>
      <c r="C327" s="50" t="s">
        <v>464</v>
      </c>
      <c r="D327" s="2">
        <v>12955528</v>
      </c>
      <c r="E327" s="2"/>
      <c r="F327" s="2">
        <f t="shared" ref="F327:F334" si="46">SUM(D327:E327)</f>
        <v>12955528</v>
      </c>
      <c r="G327" s="2">
        <v>12955528</v>
      </c>
      <c r="H327" s="2">
        <v>0</v>
      </c>
      <c r="I327" s="4" t="s">
        <v>285</v>
      </c>
    </row>
    <row r="328" spans="1:244" x14ac:dyDescent="0.2">
      <c r="A328" s="49" t="s">
        <v>201</v>
      </c>
      <c r="B328" s="49"/>
      <c r="C328" s="50" t="s">
        <v>427</v>
      </c>
      <c r="D328" s="2">
        <v>1844256</v>
      </c>
      <c r="E328" s="2"/>
      <c r="F328" s="2">
        <f t="shared" si="46"/>
        <v>1844256</v>
      </c>
      <c r="G328" s="2">
        <v>1144478</v>
      </c>
      <c r="H328" s="2">
        <v>0</v>
      </c>
      <c r="I328" s="4" t="s">
        <v>285</v>
      </c>
    </row>
    <row r="329" spans="1:244" x14ac:dyDescent="0.2">
      <c r="A329" s="49" t="s">
        <v>289</v>
      </c>
      <c r="B329" s="49" t="s">
        <v>289</v>
      </c>
      <c r="C329" s="50" t="s">
        <v>419</v>
      </c>
      <c r="D329" s="2">
        <v>3497992</v>
      </c>
      <c r="E329" s="2"/>
      <c r="F329" s="2">
        <f t="shared" si="46"/>
        <v>3497992</v>
      </c>
      <c r="G329" s="2">
        <v>3699002</v>
      </c>
      <c r="H329" s="2">
        <v>0</v>
      </c>
      <c r="I329" s="4" t="s">
        <v>285</v>
      </c>
    </row>
    <row r="330" spans="1:244" x14ac:dyDescent="0.2">
      <c r="A330" s="49" t="s">
        <v>368</v>
      </c>
      <c r="B330" s="49" t="s">
        <v>368</v>
      </c>
      <c r="C330" s="50" t="s">
        <v>465</v>
      </c>
      <c r="D330" s="2">
        <v>4722061</v>
      </c>
      <c r="E330" s="2"/>
      <c r="F330" s="2">
        <f t="shared" si="46"/>
        <v>4722061</v>
      </c>
      <c r="G330" s="2">
        <v>4446926</v>
      </c>
      <c r="H330" s="2">
        <v>0</v>
      </c>
      <c r="I330" s="4" t="s">
        <v>285</v>
      </c>
    </row>
    <row r="331" spans="1:244" x14ac:dyDescent="0.2">
      <c r="A331" s="49" t="s">
        <v>303</v>
      </c>
      <c r="B331" s="49" t="s">
        <v>303</v>
      </c>
      <c r="C331" s="50" t="s">
        <v>466</v>
      </c>
      <c r="D331" s="2">
        <v>1180000</v>
      </c>
      <c r="E331" s="2"/>
      <c r="F331" s="2">
        <f t="shared" si="46"/>
        <v>1180000</v>
      </c>
      <c r="G331" s="2">
        <v>1700000</v>
      </c>
      <c r="H331" s="2">
        <v>0</v>
      </c>
      <c r="I331" s="4" t="s">
        <v>285</v>
      </c>
    </row>
    <row r="332" spans="1:244" x14ac:dyDescent="0.2">
      <c r="A332" s="49" t="s">
        <v>290</v>
      </c>
      <c r="B332" s="49" t="s">
        <v>290</v>
      </c>
      <c r="C332" s="50" t="s">
        <v>382</v>
      </c>
      <c r="D332" s="2">
        <v>1593557</v>
      </c>
      <c r="E332" s="2"/>
      <c r="F332" s="2">
        <f t="shared" si="46"/>
        <v>1593557</v>
      </c>
      <c r="G332" s="2">
        <v>1659670</v>
      </c>
      <c r="H332" s="2">
        <v>0</v>
      </c>
      <c r="I332" s="4" t="s">
        <v>285</v>
      </c>
    </row>
    <row r="333" spans="1:244" x14ac:dyDescent="0.2">
      <c r="A333" s="49" t="s">
        <v>386</v>
      </c>
      <c r="B333" s="49" t="s">
        <v>202</v>
      </c>
      <c r="C333" s="50" t="s">
        <v>15</v>
      </c>
      <c r="D333" s="2">
        <v>909671</v>
      </c>
      <c r="E333" s="2"/>
      <c r="F333" s="2">
        <f t="shared" si="46"/>
        <v>909671</v>
      </c>
      <c r="G333" s="2">
        <v>496532</v>
      </c>
      <c r="H333" s="2">
        <v>0</v>
      </c>
      <c r="I333" s="4" t="s">
        <v>285</v>
      </c>
    </row>
    <row r="334" spans="1:244" x14ac:dyDescent="0.2">
      <c r="A334" s="49" t="s">
        <v>288</v>
      </c>
      <c r="B334" s="49" t="s">
        <v>288</v>
      </c>
      <c r="C334" s="50" t="s">
        <v>86</v>
      </c>
      <c r="D334" s="2">
        <v>85039</v>
      </c>
      <c r="E334" s="2"/>
      <c r="F334" s="2">
        <f t="shared" si="46"/>
        <v>85039</v>
      </c>
      <c r="G334" s="2">
        <v>134064</v>
      </c>
      <c r="H334" s="2">
        <v>0</v>
      </c>
      <c r="I334" s="4" t="s">
        <v>285</v>
      </c>
    </row>
    <row r="335" spans="1:244" s="44" customFormat="1" x14ac:dyDescent="0.2">
      <c r="A335" s="56"/>
      <c r="B335" s="56"/>
      <c r="C335" s="57" t="s">
        <v>53</v>
      </c>
      <c r="D335" s="58">
        <f t="shared" ref="D335:H335" si="47">SUM(D327:D334)</f>
        <v>26788104</v>
      </c>
      <c r="E335" s="58">
        <f t="shared" si="47"/>
        <v>0</v>
      </c>
      <c r="F335" s="58">
        <f t="shared" si="47"/>
        <v>26788104</v>
      </c>
      <c r="G335" s="58">
        <f t="shared" si="47"/>
        <v>26236200</v>
      </c>
      <c r="H335" s="58">
        <f t="shared" si="47"/>
        <v>0</v>
      </c>
      <c r="I335" s="59"/>
    </row>
    <row r="336" spans="1:244" s="44" customFormat="1" x14ac:dyDescent="0.2">
      <c r="A336" s="48"/>
      <c r="B336" s="48"/>
      <c r="D336" s="59"/>
      <c r="E336" s="59"/>
      <c r="F336" s="59"/>
      <c r="G336" s="59"/>
      <c r="H336" s="59"/>
      <c r="I336" s="59"/>
    </row>
    <row r="337" spans="1:244" s="44" customFormat="1" x14ac:dyDescent="0.2">
      <c r="A337" s="48"/>
      <c r="B337" s="48"/>
      <c r="D337" s="59"/>
      <c r="E337" s="59"/>
      <c r="F337" s="59"/>
      <c r="G337" s="59"/>
      <c r="H337" s="59"/>
      <c r="I337" s="59"/>
    </row>
    <row r="338" spans="1:244" s="44" customFormat="1" x14ac:dyDescent="0.2">
      <c r="A338" s="45" t="s">
        <v>467</v>
      </c>
      <c r="B338" s="45"/>
      <c r="C338" s="40"/>
      <c r="D338" s="47"/>
      <c r="E338" s="47"/>
      <c r="F338" s="47"/>
      <c r="G338" s="47"/>
      <c r="H338" s="47"/>
      <c r="I338" s="47"/>
    </row>
    <row r="339" spans="1:244" s="44" customFormat="1" x14ac:dyDescent="0.2">
      <c r="A339" s="45" t="s">
        <v>210</v>
      </c>
      <c r="B339" s="45"/>
      <c r="C339" s="40"/>
      <c r="D339" s="47"/>
      <c r="E339" s="47"/>
      <c r="F339" s="47"/>
      <c r="G339" s="47"/>
      <c r="H339" s="47"/>
      <c r="I339" s="47"/>
    </row>
    <row r="340" spans="1:244" s="44" customFormat="1" x14ac:dyDescent="0.2">
      <c r="A340" s="48" t="s">
        <v>50</v>
      </c>
      <c r="B340" s="48"/>
      <c r="D340" s="59"/>
      <c r="E340" s="59"/>
      <c r="F340" s="59"/>
      <c r="G340" s="59"/>
      <c r="H340" s="59"/>
      <c r="I340" s="59"/>
    </row>
    <row r="341" spans="1:244" x14ac:dyDescent="0.2">
      <c r="A341" s="49" t="s">
        <v>315</v>
      </c>
      <c r="B341" s="49" t="s">
        <v>315</v>
      </c>
      <c r="C341" s="50" t="s">
        <v>401</v>
      </c>
      <c r="D341" s="2">
        <v>4161785</v>
      </c>
      <c r="E341" s="2"/>
      <c r="F341" s="2">
        <f t="shared" ref="F341" si="48">SUM(D341:E341)</f>
        <v>4161785</v>
      </c>
      <c r="G341" s="2">
        <v>4161785</v>
      </c>
      <c r="H341" s="2">
        <v>0</v>
      </c>
      <c r="I341" s="4" t="s">
        <v>285</v>
      </c>
    </row>
    <row r="342" spans="1:244" s="44" customFormat="1" x14ac:dyDescent="0.2">
      <c r="A342" s="56"/>
      <c r="B342" s="56"/>
      <c r="C342" s="57" t="s">
        <v>51</v>
      </c>
      <c r="D342" s="58">
        <f t="shared" ref="D342:H342" si="49">SUM(D341:D341)</f>
        <v>4161785</v>
      </c>
      <c r="E342" s="58">
        <f t="shared" si="49"/>
        <v>0</v>
      </c>
      <c r="F342" s="58">
        <f t="shared" si="49"/>
        <v>4161785</v>
      </c>
      <c r="G342" s="58">
        <f t="shared" si="49"/>
        <v>4161785</v>
      </c>
      <c r="H342" s="58">
        <f t="shared" si="49"/>
        <v>0</v>
      </c>
      <c r="I342" s="59"/>
    </row>
    <row r="343" spans="1:244" s="44" customFormat="1" x14ac:dyDescent="0.2">
      <c r="A343" s="48"/>
      <c r="B343" s="48"/>
      <c r="D343" s="59"/>
      <c r="E343" s="59"/>
      <c r="F343" s="59"/>
      <c r="G343" s="59"/>
      <c r="H343" s="59"/>
      <c r="I343" s="59"/>
    </row>
    <row r="344" spans="1:244" s="44" customFormat="1" x14ac:dyDescent="0.2">
      <c r="A344" s="48"/>
      <c r="B344" s="48"/>
      <c r="D344" s="59"/>
      <c r="E344" s="59"/>
      <c r="F344" s="59"/>
      <c r="G344" s="59"/>
      <c r="H344" s="59"/>
      <c r="I344" s="59"/>
    </row>
    <row r="345" spans="1:244" s="44" customFormat="1" x14ac:dyDescent="0.2">
      <c r="A345" s="45" t="s">
        <v>558</v>
      </c>
      <c r="B345" s="48"/>
      <c r="D345" s="59"/>
      <c r="E345" s="59"/>
      <c r="F345" s="59"/>
      <c r="G345" s="59"/>
      <c r="H345" s="59"/>
      <c r="I345" s="59"/>
    </row>
    <row r="346" spans="1:244" ht="12.4" customHeight="1" x14ac:dyDescent="0.2">
      <c r="A346" s="45" t="s">
        <v>210</v>
      </c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  <c r="Z346" s="45"/>
      <c r="AA346" s="45"/>
      <c r="AB346" s="45"/>
      <c r="AC346" s="45"/>
      <c r="AD346" s="45"/>
      <c r="AE346" s="45"/>
      <c r="AF346" s="45"/>
      <c r="AG346" s="45"/>
      <c r="AH346" s="45"/>
      <c r="AI346" s="45"/>
      <c r="AJ346" s="45"/>
      <c r="AK346" s="45"/>
      <c r="AL346" s="45"/>
      <c r="AM346" s="45"/>
      <c r="AN346" s="45"/>
      <c r="AO346" s="45"/>
      <c r="AP346" s="45"/>
      <c r="AQ346" s="45"/>
      <c r="AR346" s="45"/>
      <c r="AS346" s="45"/>
      <c r="AT346" s="45"/>
      <c r="AU346" s="45"/>
      <c r="AV346" s="45"/>
      <c r="AW346" s="45"/>
      <c r="AX346" s="45"/>
      <c r="AY346" s="45"/>
      <c r="AZ346" s="45"/>
      <c r="BA346" s="45"/>
      <c r="BB346" s="45"/>
      <c r="BC346" s="45"/>
      <c r="BD346" s="45"/>
      <c r="BE346" s="45"/>
      <c r="BF346" s="45"/>
      <c r="BG346" s="45"/>
      <c r="BH346" s="45"/>
      <c r="BI346" s="45"/>
      <c r="BJ346" s="45"/>
      <c r="BK346" s="45"/>
      <c r="BL346" s="45"/>
      <c r="BM346" s="45"/>
      <c r="BN346" s="45"/>
      <c r="BO346" s="45"/>
      <c r="BP346" s="45"/>
      <c r="BQ346" s="45"/>
      <c r="BR346" s="45"/>
      <c r="BS346" s="45"/>
      <c r="BT346" s="45"/>
      <c r="BU346" s="45"/>
      <c r="BV346" s="45"/>
      <c r="BW346" s="45"/>
      <c r="BX346" s="45"/>
      <c r="BY346" s="45"/>
      <c r="BZ346" s="45"/>
      <c r="CA346" s="45"/>
      <c r="CB346" s="45"/>
      <c r="CC346" s="45"/>
      <c r="CD346" s="45"/>
      <c r="CE346" s="45"/>
      <c r="CF346" s="45"/>
      <c r="CG346" s="45"/>
      <c r="CH346" s="45"/>
      <c r="CI346" s="45"/>
      <c r="CJ346" s="45"/>
      <c r="CK346" s="45"/>
      <c r="CL346" s="45"/>
      <c r="CM346" s="45"/>
      <c r="CN346" s="45"/>
      <c r="CO346" s="45"/>
      <c r="CP346" s="45"/>
      <c r="CQ346" s="45"/>
      <c r="CR346" s="45"/>
      <c r="CS346" s="45"/>
      <c r="CT346" s="45"/>
      <c r="CU346" s="45"/>
      <c r="CV346" s="45"/>
      <c r="CW346" s="45"/>
      <c r="CX346" s="45"/>
      <c r="CY346" s="45"/>
      <c r="CZ346" s="45"/>
      <c r="DA346" s="45"/>
      <c r="DB346" s="45"/>
      <c r="DC346" s="45"/>
      <c r="DD346" s="45"/>
      <c r="DE346" s="45"/>
      <c r="DF346" s="45"/>
      <c r="DG346" s="45"/>
      <c r="DH346" s="45"/>
      <c r="DI346" s="45"/>
      <c r="DJ346" s="45"/>
      <c r="DK346" s="45"/>
      <c r="DL346" s="45"/>
      <c r="DM346" s="45"/>
      <c r="DN346" s="45"/>
      <c r="DO346" s="45"/>
      <c r="DP346" s="45"/>
      <c r="DQ346" s="45"/>
      <c r="DR346" s="45"/>
      <c r="DS346" s="45"/>
      <c r="DT346" s="45"/>
      <c r="DU346" s="45"/>
      <c r="DV346" s="45"/>
      <c r="DW346" s="45"/>
      <c r="DX346" s="45"/>
      <c r="DY346" s="45"/>
      <c r="DZ346" s="45"/>
      <c r="EA346" s="45"/>
      <c r="EB346" s="45"/>
      <c r="EC346" s="45"/>
      <c r="ED346" s="45"/>
      <c r="EE346" s="45"/>
      <c r="EF346" s="45"/>
      <c r="EG346" s="45"/>
      <c r="EH346" s="45"/>
      <c r="EI346" s="45"/>
      <c r="EJ346" s="45"/>
      <c r="EK346" s="45"/>
      <c r="EL346" s="45"/>
      <c r="EM346" s="45"/>
      <c r="EN346" s="45"/>
      <c r="EO346" s="45"/>
      <c r="EP346" s="45"/>
      <c r="EQ346" s="45"/>
      <c r="ER346" s="45"/>
      <c r="ES346" s="45"/>
      <c r="ET346" s="45"/>
      <c r="EU346" s="45"/>
      <c r="EV346" s="45"/>
      <c r="EW346" s="45"/>
      <c r="EX346" s="45"/>
      <c r="EY346" s="45"/>
      <c r="EZ346" s="45"/>
      <c r="FA346" s="45"/>
      <c r="FB346" s="45"/>
      <c r="FC346" s="45"/>
      <c r="FD346" s="45"/>
      <c r="FE346" s="45"/>
      <c r="FF346" s="45"/>
      <c r="FG346" s="45"/>
      <c r="FH346" s="45"/>
      <c r="FI346" s="45"/>
      <c r="FJ346" s="45"/>
      <c r="FK346" s="45"/>
      <c r="FL346" s="45"/>
      <c r="FM346" s="45"/>
      <c r="FN346" s="45"/>
      <c r="FO346" s="45"/>
      <c r="FP346" s="45"/>
      <c r="FQ346" s="45"/>
      <c r="FR346" s="45"/>
      <c r="FS346" s="45"/>
      <c r="FT346" s="45"/>
      <c r="FU346" s="45"/>
      <c r="FV346" s="45"/>
      <c r="FW346" s="45"/>
      <c r="FX346" s="45"/>
      <c r="FY346" s="45"/>
      <c r="FZ346" s="45"/>
      <c r="GA346" s="45"/>
      <c r="GB346" s="45"/>
      <c r="GC346" s="45"/>
      <c r="GD346" s="45"/>
      <c r="GE346" s="45"/>
      <c r="GF346" s="45"/>
      <c r="GG346" s="45"/>
      <c r="GH346" s="45"/>
      <c r="GI346" s="45"/>
      <c r="GJ346" s="45"/>
      <c r="GK346" s="45"/>
      <c r="GL346" s="45"/>
      <c r="GM346" s="45"/>
      <c r="GN346" s="45"/>
      <c r="GO346" s="45"/>
      <c r="GP346" s="45"/>
      <c r="GQ346" s="45"/>
      <c r="GR346" s="45"/>
      <c r="GS346" s="45"/>
      <c r="GT346" s="45"/>
      <c r="GU346" s="45"/>
      <c r="GV346" s="45"/>
      <c r="GW346" s="45"/>
      <c r="GX346" s="45"/>
      <c r="GY346" s="45"/>
      <c r="GZ346" s="45"/>
      <c r="HA346" s="45"/>
      <c r="HB346" s="45"/>
      <c r="HC346" s="45"/>
      <c r="HD346" s="45"/>
      <c r="HE346" s="45"/>
      <c r="HF346" s="45"/>
      <c r="HG346" s="45"/>
      <c r="HH346" s="45"/>
      <c r="HI346" s="45"/>
      <c r="HJ346" s="45"/>
      <c r="HK346" s="45"/>
      <c r="HL346" s="45"/>
      <c r="HM346" s="45"/>
      <c r="HN346" s="45"/>
      <c r="HO346" s="45"/>
      <c r="HP346" s="45"/>
      <c r="HQ346" s="45"/>
      <c r="HR346" s="45"/>
      <c r="HS346" s="45"/>
      <c r="HT346" s="45"/>
      <c r="HU346" s="45"/>
      <c r="HV346" s="45"/>
      <c r="HW346" s="45"/>
      <c r="HX346" s="45"/>
      <c r="HY346" s="45"/>
      <c r="HZ346" s="45"/>
      <c r="IA346" s="45"/>
      <c r="IB346" s="45"/>
      <c r="IC346" s="45"/>
      <c r="ID346" s="45"/>
      <c r="IE346" s="45"/>
      <c r="IF346" s="45"/>
      <c r="IG346" s="45"/>
      <c r="IH346" s="45"/>
      <c r="II346" s="45"/>
      <c r="IJ346" s="45"/>
    </row>
    <row r="347" spans="1:244" s="44" customFormat="1" x14ac:dyDescent="0.2">
      <c r="A347" s="48" t="s">
        <v>52</v>
      </c>
      <c r="B347" s="48"/>
      <c r="D347" s="59"/>
      <c r="E347" s="59"/>
      <c r="F347" s="59"/>
      <c r="G347" s="59"/>
      <c r="H347" s="59"/>
      <c r="I347" s="59"/>
    </row>
    <row r="348" spans="1:244" x14ac:dyDescent="0.2">
      <c r="A348" s="49" t="s">
        <v>559</v>
      </c>
      <c r="B348" s="49" t="s">
        <v>559</v>
      </c>
      <c r="C348" s="50" t="s">
        <v>560</v>
      </c>
      <c r="D348" s="2">
        <v>0</v>
      </c>
      <c r="E348" s="2">
        <v>65859</v>
      </c>
      <c r="F348" s="2">
        <f t="shared" ref="F348" si="50">SUM(D348:E348)</f>
        <v>65859</v>
      </c>
      <c r="G348" s="2">
        <v>65859</v>
      </c>
      <c r="H348" s="2">
        <v>0</v>
      </c>
      <c r="I348" s="4" t="s">
        <v>285</v>
      </c>
    </row>
    <row r="349" spans="1:244" s="44" customFormat="1" x14ac:dyDescent="0.2">
      <c r="A349" s="56"/>
      <c r="B349" s="56"/>
      <c r="C349" s="57" t="s">
        <v>53</v>
      </c>
      <c r="D349" s="58">
        <f t="shared" ref="D349:H349" si="51">SUM(D348:D348)</f>
        <v>0</v>
      </c>
      <c r="E349" s="58">
        <f t="shared" si="51"/>
        <v>65859</v>
      </c>
      <c r="F349" s="58">
        <f t="shared" si="51"/>
        <v>65859</v>
      </c>
      <c r="G349" s="58">
        <f t="shared" si="51"/>
        <v>65859</v>
      </c>
      <c r="H349" s="58">
        <f t="shared" si="51"/>
        <v>0</v>
      </c>
      <c r="I349" s="59"/>
    </row>
    <row r="350" spans="1:244" s="44" customFormat="1" x14ac:dyDescent="0.2">
      <c r="A350" s="48"/>
      <c r="B350" s="48"/>
      <c r="D350" s="59"/>
      <c r="E350" s="59"/>
      <c r="F350" s="59"/>
      <c r="G350" s="59"/>
      <c r="H350" s="59"/>
      <c r="I350" s="59"/>
    </row>
    <row r="351" spans="1:244" s="44" customFormat="1" x14ac:dyDescent="0.2">
      <c r="A351" s="48"/>
      <c r="B351" s="48"/>
      <c r="D351" s="59"/>
      <c r="E351" s="59"/>
      <c r="F351" s="59"/>
      <c r="G351" s="59"/>
      <c r="H351" s="59"/>
      <c r="I351" s="59"/>
    </row>
    <row r="352" spans="1:244" s="44" customFormat="1" ht="11.1" customHeight="1" x14ac:dyDescent="0.2">
      <c r="A352" s="48" t="s">
        <v>576</v>
      </c>
      <c r="B352" s="48"/>
      <c r="D352" s="59"/>
      <c r="E352" s="59"/>
      <c r="F352" s="59"/>
      <c r="G352" s="59"/>
      <c r="H352" s="59"/>
      <c r="I352" s="59"/>
    </row>
    <row r="353" spans="1:244" s="44" customFormat="1" ht="11.1" customHeight="1" x14ac:dyDescent="0.2">
      <c r="A353" s="48" t="s">
        <v>577</v>
      </c>
      <c r="B353" s="48"/>
      <c r="D353" s="59"/>
      <c r="E353" s="59"/>
      <c r="F353" s="59"/>
      <c r="G353" s="59"/>
      <c r="H353" s="59"/>
      <c r="I353" s="59"/>
    </row>
    <row r="354" spans="1:244" s="44" customFormat="1" x14ac:dyDescent="0.2">
      <c r="A354" s="45" t="s">
        <v>210</v>
      </c>
      <c r="B354" s="45"/>
      <c r="C354" s="40"/>
      <c r="D354" s="47"/>
      <c r="E354" s="47"/>
      <c r="F354" s="47"/>
      <c r="G354" s="47"/>
      <c r="H354" s="47"/>
      <c r="I354" s="47"/>
    </row>
    <row r="355" spans="1:244" s="44" customFormat="1" x14ac:dyDescent="0.2">
      <c r="A355" s="48" t="s">
        <v>50</v>
      </c>
      <c r="B355" s="48"/>
      <c r="D355" s="59"/>
      <c r="E355" s="59"/>
      <c r="F355" s="59"/>
      <c r="G355" s="59"/>
      <c r="H355" s="59"/>
      <c r="I355" s="59"/>
    </row>
    <row r="356" spans="1:244" x14ac:dyDescent="0.2">
      <c r="A356" s="49" t="s">
        <v>578</v>
      </c>
      <c r="B356" s="49" t="s">
        <v>579</v>
      </c>
      <c r="C356" s="50" t="s">
        <v>401</v>
      </c>
      <c r="D356" s="2">
        <v>0</v>
      </c>
      <c r="E356" s="2"/>
      <c r="F356" s="2">
        <f t="shared" ref="F356" si="52">SUM(D356:E356)</f>
        <v>0</v>
      </c>
      <c r="G356" s="2">
        <v>974400</v>
      </c>
      <c r="H356" s="2">
        <v>0</v>
      </c>
      <c r="I356" s="4" t="s">
        <v>285</v>
      </c>
    </row>
    <row r="357" spans="1:244" s="44" customFormat="1" x14ac:dyDescent="0.2">
      <c r="A357" s="56"/>
      <c r="B357" s="56"/>
      <c r="C357" s="57" t="s">
        <v>51</v>
      </c>
      <c r="D357" s="58">
        <f t="shared" ref="D357:H357" si="53">SUM(D356:D356)</f>
        <v>0</v>
      </c>
      <c r="E357" s="58">
        <f t="shared" si="53"/>
        <v>0</v>
      </c>
      <c r="F357" s="58">
        <f t="shared" si="53"/>
        <v>0</v>
      </c>
      <c r="G357" s="58">
        <f t="shared" si="53"/>
        <v>974400</v>
      </c>
      <c r="H357" s="58">
        <f t="shared" si="53"/>
        <v>0</v>
      </c>
      <c r="I357" s="59"/>
    </row>
    <row r="358" spans="1:244" s="44" customFormat="1" x14ac:dyDescent="0.2">
      <c r="A358" s="48"/>
      <c r="B358" s="48"/>
      <c r="D358" s="59"/>
      <c r="E358" s="59"/>
      <c r="F358" s="59"/>
      <c r="G358" s="59"/>
      <c r="H358" s="59"/>
      <c r="I358" s="59"/>
    </row>
    <row r="359" spans="1:244" s="44" customFormat="1" x14ac:dyDescent="0.2">
      <c r="A359" s="48"/>
      <c r="B359" s="48"/>
      <c r="D359" s="59"/>
      <c r="E359" s="59"/>
      <c r="F359" s="59"/>
      <c r="G359" s="59"/>
      <c r="H359" s="59"/>
      <c r="I359" s="59"/>
    </row>
    <row r="360" spans="1:244" s="44" customFormat="1" ht="11.1" customHeight="1" x14ac:dyDescent="0.2">
      <c r="A360" s="48" t="s">
        <v>576</v>
      </c>
      <c r="B360" s="48"/>
      <c r="D360" s="59"/>
      <c r="E360" s="59"/>
      <c r="F360" s="59"/>
      <c r="G360" s="59"/>
      <c r="H360" s="59"/>
      <c r="I360" s="59"/>
    </row>
    <row r="361" spans="1:244" s="44" customFormat="1" ht="11.1" customHeight="1" x14ac:dyDescent="0.2">
      <c r="A361" s="48" t="s">
        <v>577</v>
      </c>
      <c r="B361" s="48"/>
      <c r="D361" s="59"/>
      <c r="E361" s="59"/>
      <c r="F361" s="59"/>
      <c r="G361" s="59"/>
      <c r="H361" s="59"/>
      <c r="I361" s="59"/>
    </row>
    <row r="362" spans="1:244" ht="12.4" customHeight="1" x14ac:dyDescent="0.2">
      <c r="A362" s="45" t="s">
        <v>210</v>
      </c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45"/>
      <c r="AC362" s="45"/>
      <c r="AD362" s="45"/>
      <c r="AE362" s="45"/>
      <c r="AF362" s="45"/>
      <c r="AG362" s="45"/>
      <c r="AH362" s="45"/>
      <c r="AI362" s="45"/>
      <c r="AJ362" s="45"/>
      <c r="AK362" s="45"/>
      <c r="AL362" s="45"/>
      <c r="AM362" s="45"/>
      <c r="AN362" s="45"/>
      <c r="AO362" s="45"/>
      <c r="AP362" s="45"/>
      <c r="AQ362" s="45"/>
      <c r="AR362" s="45"/>
      <c r="AS362" s="45"/>
      <c r="AT362" s="45"/>
      <c r="AU362" s="45"/>
      <c r="AV362" s="45"/>
      <c r="AW362" s="45"/>
      <c r="AX362" s="45"/>
      <c r="AY362" s="45"/>
      <c r="AZ362" s="45"/>
      <c r="BA362" s="45"/>
      <c r="BB362" s="45"/>
      <c r="BC362" s="45"/>
      <c r="BD362" s="45"/>
      <c r="BE362" s="45"/>
      <c r="BF362" s="45"/>
      <c r="BG362" s="45"/>
      <c r="BH362" s="45"/>
      <c r="BI362" s="45"/>
      <c r="BJ362" s="45"/>
      <c r="BK362" s="45"/>
      <c r="BL362" s="45"/>
      <c r="BM362" s="45"/>
      <c r="BN362" s="45"/>
      <c r="BO362" s="45"/>
      <c r="BP362" s="45"/>
      <c r="BQ362" s="45"/>
      <c r="BR362" s="45"/>
      <c r="BS362" s="45"/>
      <c r="BT362" s="45"/>
      <c r="BU362" s="45"/>
      <c r="BV362" s="45"/>
      <c r="BW362" s="45"/>
      <c r="BX362" s="45"/>
      <c r="BY362" s="45"/>
      <c r="BZ362" s="45"/>
      <c r="CA362" s="45"/>
      <c r="CB362" s="45"/>
      <c r="CC362" s="45"/>
      <c r="CD362" s="45"/>
      <c r="CE362" s="45"/>
      <c r="CF362" s="45"/>
      <c r="CG362" s="45"/>
      <c r="CH362" s="45"/>
      <c r="CI362" s="45"/>
      <c r="CJ362" s="45"/>
      <c r="CK362" s="45"/>
      <c r="CL362" s="45"/>
      <c r="CM362" s="45"/>
      <c r="CN362" s="45"/>
      <c r="CO362" s="45"/>
      <c r="CP362" s="45"/>
      <c r="CQ362" s="45"/>
      <c r="CR362" s="45"/>
      <c r="CS362" s="45"/>
      <c r="CT362" s="45"/>
      <c r="CU362" s="45"/>
      <c r="CV362" s="45"/>
      <c r="CW362" s="45"/>
      <c r="CX362" s="45"/>
      <c r="CY362" s="45"/>
      <c r="CZ362" s="45"/>
      <c r="DA362" s="45"/>
      <c r="DB362" s="45"/>
      <c r="DC362" s="45"/>
      <c r="DD362" s="45"/>
      <c r="DE362" s="45"/>
      <c r="DF362" s="45"/>
      <c r="DG362" s="45"/>
      <c r="DH362" s="45"/>
      <c r="DI362" s="45"/>
      <c r="DJ362" s="45"/>
      <c r="DK362" s="45"/>
      <c r="DL362" s="45"/>
      <c r="DM362" s="45"/>
      <c r="DN362" s="45"/>
      <c r="DO362" s="45"/>
      <c r="DP362" s="45"/>
      <c r="DQ362" s="45"/>
      <c r="DR362" s="45"/>
      <c r="DS362" s="45"/>
      <c r="DT362" s="45"/>
      <c r="DU362" s="45"/>
      <c r="DV362" s="45"/>
      <c r="DW362" s="45"/>
      <c r="DX362" s="45"/>
      <c r="DY362" s="45"/>
      <c r="DZ362" s="45"/>
      <c r="EA362" s="45"/>
      <c r="EB362" s="45"/>
      <c r="EC362" s="45"/>
      <c r="ED362" s="45"/>
      <c r="EE362" s="45"/>
      <c r="EF362" s="45"/>
      <c r="EG362" s="45"/>
      <c r="EH362" s="45"/>
      <c r="EI362" s="45"/>
      <c r="EJ362" s="45"/>
      <c r="EK362" s="45"/>
      <c r="EL362" s="45"/>
      <c r="EM362" s="45"/>
      <c r="EN362" s="45"/>
      <c r="EO362" s="45"/>
      <c r="EP362" s="45"/>
      <c r="EQ362" s="45"/>
      <c r="ER362" s="45"/>
      <c r="ES362" s="45"/>
      <c r="ET362" s="45"/>
      <c r="EU362" s="45"/>
      <c r="EV362" s="45"/>
      <c r="EW362" s="45"/>
      <c r="EX362" s="45"/>
      <c r="EY362" s="45"/>
      <c r="EZ362" s="45"/>
      <c r="FA362" s="45"/>
      <c r="FB362" s="45"/>
      <c r="FC362" s="45"/>
      <c r="FD362" s="45"/>
      <c r="FE362" s="45"/>
      <c r="FF362" s="45"/>
      <c r="FG362" s="45"/>
      <c r="FH362" s="45"/>
      <c r="FI362" s="45"/>
      <c r="FJ362" s="45"/>
      <c r="FK362" s="45"/>
      <c r="FL362" s="45"/>
      <c r="FM362" s="45"/>
      <c r="FN362" s="45"/>
      <c r="FO362" s="45"/>
      <c r="FP362" s="45"/>
      <c r="FQ362" s="45"/>
      <c r="FR362" s="45"/>
      <c r="FS362" s="45"/>
      <c r="FT362" s="45"/>
      <c r="FU362" s="45"/>
      <c r="FV362" s="45"/>
      <c r="FW362" s="45"/>
      <c r="FX362" s="45"/>
      <c r="FY362" s="45"/>
      <c r="FZ362" s="45"/>
      <c r="GA362" s="45"/>
      <c r="GB362" s="45"/>
      <c r="GC362" s="45"/>
      <c r="GD362" s="45"/>
      <c r="GE362" s="45"/>
      <c r="GF362" s="45"/>
      <c r="GG362" s="45"/>
      <c r="GH362" s="45"/>
      <c r="GI362" s="45"/>
      <c r="GJ362" s="45"/>
      <c r="GK362" s="45"/>
      <c r="GL362" s="45"/>
      <c r="GM362" s="45"/>
      <c r="GN362" s="45"/>
      <c r="GO362" s="45"/>
      <c r="GP362" s="45"/>
      <c r="GQ362" s="45"/>
      <c r="GR362" s="45"/>
      <c r="GS362" s="45"/>
      <c r="GT362" s="45"/>
      <c r="GU362" s="45"/>
      <c r="GV362" s="45"/>
      <c r="GW362" s="45"/>
      <c r="GX362" s="45"/>
      <c r="GY362" s="45"/>
      <c r="GZ362" s="45"/>
      <c r="HA362" s="45"/>
      <c r="HB362" s="45"/>
      <c r="HC362" s="45"/>
      <c r="HD362" s="45"/>
      <c r="HE362" s="45"/>
      <c r="HF362" s="45"/>
      <c r="HG362" s="45"/>
      <c r="HH362" s="45"/>
      <c r="HI362" s="45"/>
      <c r="HJ362" s="45"/>
      <c r="HK362" s="45"/>
      <c r="HL362" s="45"/>
      <c r="HM362" s="45"/>
      <c r="HN362" s="45"/>
      <c r="HO362" s="45"/>
      <c r="HP362" s="45"/>
      <c r="HQ362" s="45"/>
      <c r="HR362" s="45"/>
      <c r="HS362" s="45"/>
      <c r="HT362" s="45"/>
      <c r="HU362" s="45"/>
      <c r="HV362" s="45"/>
      <c r="HW362" s="45"/>
      <c r="HX362" s="45"/>
      <c r="HY362" s="45"/>
      <c r="HZ362" s="45"/>
      <c r="IA362" s="45"/>
      <c r="IB362" s="45"/>
      <c r="IC362" s="45"/>
      <c r="ID362" s="45"/>
      <c r="IE362" s="45"/>
      <c r="IF362" s="45"/>
      <c r="IG362" s="45"/>
      <c r="IH362" s="45"/>
      <c r="II362" s="45"/>
      <c r="IJ362" s="45"/>
    </row>
    <row r="363" spans="1:244" s="44" customFormat="1" x14ac:dyDescent="0.2">
      <c r="A363" s="48" t="s">
        <v>52</v>
      </c>
      <c r="B363" s="48"/>
      <c r="D363" s="59"/>
      <c r="E363" s="59"/>
      <c r="F363" s="59"/>
      <c r="G363" s="59"/>
      <c r="H363" s="59"/>
      <c r="I363" s="59"/>
    </row>
    <row r="364" spans="1:244" x14ac:dyDescent="0.2">
      <c r="A364" s="49" t="s">
        <v>452</v>
      </c>
      <c r="B364" s="49" t="s">
        <v>297</v>
      </c>
      <c r="C364" s="50" t="s">
        <v>575</v>
      </c>
      <c r="D364" s="2">
        <v>0</v>
      </c>
      <c r="E364" s="2"/>
      <c r="F364" s="2">
        <f t="shared" ref="F364:F365" si="54">SUM(D364:E364)</f>
        <v>0</v>
      </c>
      <c r="G364" s="2">
        <v>851965</v>
      </c>
      <c r="H364" s="2">
        <v>0</v>
      </c>
      <c r="I364" s="4" t="s">
        <v>285</v>
      </c>
    </row>
    <row r="365" spans="1:244" x14ac:dyDescent="0.2">
      <c r="A365" s="49" t="s">
        <v>573</v>
      </c>
      <c r="B365" s="49" t="s">
        <v>288</v>
      </c>
      <c r="C365" s="50" t="s">
        <v>86</v>
      </c>
      <c r="D365" s="2">
        <v>0</v>
      </c>
      <c r="E365" s="2"/>
      <c r="F365" s="2">
        <f t="shared" si="54"/>
        <v>0</v>
      </c>
      <c r="G365" s="2">
        <v>207145</v>
      </c>
      <c r="H365" s="2">
        <v>0</v>
      </c>
      <c r="I365" s="4" t="s">
        <v>285</v>
      </c>
    </row>
    <row r="366" spans="1:244" s="44" customFormat="1" x14ac:dyDescent="0.2">
      <c r="A366" s="56"/>
      <c r="B366" s="56"/>
      <c r="C366" s="57" t="s">
        <v>53</v>
      </c>
      <c r="D366" s="58">
        <f t="shared" ref="D366:H366" si="55">SUM(D364:D365)</f>
        <v>0</v>
      </c>
      <c r="E366" s="58">
        <f t="shared" si="55"/>
        <v>0</v>
      </c>
      <c r="F366" s="58">
        <f t="shared" si="55"/>
        <v>0</v>
      </c>
      <c r="G366" s="58">
        <f t="shared" si="55"/>
        <v>1059110</v>
      </c>
      <c r="H366" s="58">
        <f t="shared" si="55"/>
        <v>0</v>
      </c>
      <c r="I366" s="59"/>
    </row>
    <row r="367" spans="1:244" s="44" customFormat="1" x14ac:dyDescent="0.2">
      <c r="A367" s="48"/>
      <c r="B367" s="48"/>
      <c r="D367" s="59"/>
      <c r="E367" s="59"/>
      <c r="F367" s="59"/>
      <c r="G367" s="59"/>
      <c r="H367" s="59"/>
      <c r="I367" s="59"/>
    </row>
    <row r="368" spans="1:244" s="44" customFormat="1" x14ac:dyDescent="0.2">
      <c r="A368" s="48"/>
      <c r="B368" s="48"/>
      <c r="D368" s="59"/>
      <c r="E368" s="59"/>
      <c r="F368" s="59"/>
      <c r="G368" s="59"/>
      <c r="H368" s="59"/>
      <c r="I368" s="59"/>
    </row>
    <row r="369" spans="1:244" s="44" customFormat="1" ht="11.1" customHeight="1" x14ac:dyDescent="0.2">
      <c r="A369" s="48" t="s">
        <v>582</v>
      </c>
      <c r="B369" s="48"/>
      <c r="D369" s="59"/>
      <c r="E369" s="59"/>
      <c r="F369" s="59"/>
      <c r="G369" s="59"/>
      <c r="H369" s="59"/>
      <c r="I369" s="59"/>
    </row>
    <row r="370" spans="1:244" s="44" customFormat="1" x14ac:dyDescent="0.2">
      <c r="A370" s="45" t="s">
        <v>210</v>
      </c>
      <c r="B370" s="45"/>
      <c r="C370" s="40"/>
      <c r="D370" s="47"/>
      <c r="E370" s="47"/>
      <c r="F370" s="47"/>
      <c r="G370" s="47"/>
      <c r="H370" s="47"/>
      <c r="I370" s="47"/>
    </row>
    <row r="371" spans="1:244" s="44" customFormat="1" x14ac:dyDescent="0.2">
      <c r="A371" s="48" t="s">
        <v>50</v>
      </c>
      <c r="B371" s="48"/>
      <c r="D371" s="59"/>
      <c r="E371" s="59"/>
      <c r="F371" s="59"/>
      <c r="G371" s="59"/>
      <c r="H371" s="59"/>
      <c r="I371" s="59"/>
    </row>
    <row r="372" spans="1:244" x14ac:dyDescent="0.2">
      <c r="A372" s="49" t="s">
        <v>580</v>
      </c>
      <c r="B372" s="49" t="s">
        <v>295</v>
      </c>
      <c r="C372" s="50" t="s">
        <v>401</v>
      </c>
      <c r="D372" s="2">
        <v>0</v>
      </c>
      <c r="E372" s="2">
        <v>115999</v>
      </c>
      <c r="F372" s="2">
        <f t="shared" ref="F372" si="56">SUM(D372:E372)</f>
        <v>115999</v>
      </c>
      <c r="G372" s="2">
        <v>115999</v>
      </c>
      <c r="H372" s="2">
        <v>0</v>
      </c>
      <c r="I372" s="4" t="s">
        <v>285</v>
      </c>
    </row>
    <row r="373" spans="1:244" s="44" customFormat="1" x14ac:dyDescent="0.2">
      <c r="A373" s="56"/>
      <c r="B373" s="56"/>
      <c r="C373" s="57" t="s">
        <v>51</v>
      </c>
      <c r="D373" s="58">
        <f t="shared" ref="D373:H373" si="57">SUM(D372:D372)</f>
        <v>0</v>
      </c>
      <c r="E373" s="58">
        <f t="shared" si="57"/>
        <v>115999</v>
      </c>
      <c r="F373" s="58">
        <f t="shared" si="57"/>
        <v>115999</v>
      </c>
      <c r="G373" s="58">
        <f t="shared" si="57"/>
        <v>115999</v>
      </c>
      <c r="H373" s="58">
        <f t="shared" si="57"/>
        <v>0</v>
      </c>
      <c r="I373" s="59"/>
    </row>
    <row r="374" spans="1:244" s="44" customFormat="1" x14ac:dyDescent="0.2">
      <c r="A374" s="48"/>
      <c r="B374" s="48"/>
      <c r="D374" s="59"/>
      <c r="E374" s="59"/>
      <c r="F374" s="59"/>
      <c r="G374" s="59"/>
      <c r="H374" s="59"/>
      <c r="I374" s="59"/>
    </row>
    <row r="375" spans="1:244" s="44" customFormat="1" x14ac:dyDescent="0.2">
      <c r="A375" s="48"/>
      <c r="B375" s="48"/>
      <c r="D375" s="59"/>
      <c r="E375" s="59"/>
      <c r="F375" s="59"/>
      <c r="G375" s="59"/>
      <c r="H375" s="59"/>
      <c r="I375" s="59"/>
    </row>
    <row r="376" spans="1:244" s="44" customFormat="1" ht="11.1" customHeight="1" x14ac:dyDescent="0.2">
      <c r="A376" s="48" t="s">
        <v>582</v>
      </c>
      <c r="B376" s="48"/>
      <c r="D376" s="59"/>
      <c r="E376" s="59"/>
      <c r="F376" s="59"/>
      <c r="G376" s="59"/>
      <c r="H376" s="59"/>
      <c r="I376" s="59"/>
    </row>
    <row r="377" spans="1:244" ht="12.4" customHeight="1" x14ac:dyDescent="0.2">
      <c r="A377" s="45" t="s">
        <v>210</v>
      </c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  <c r="R377" s="45"/>
      <c r="S377" s="45"/>
      <c r="T377" s="45"/>
      <c r="U377" s="45"/>
      <c r="V377" s="45"/>
      <c r="W377" s="45"/>
      <c r="X377" s="45"/>
      <c r="Y377" s="45"/>
      <c r="Z377" s="45"/>
      <c r="AA377" s="45"/>
      <c r="AB377" s="45"/>
      <c r="AC377" s="45"/>
      <c r="AD377" s="45"/>
      <c r="AE377" s="45"/>
      <c r="AF377" s="45"/>
      <c r="AG377" s="45"/>
      <c r="AH377" s="45"/>
      <c r="AI377" s="45"/>
      <c r="AJ377" s="45"/>
      <c r="AK377" s="45"/>
      <c r="AL377" s="45"/>
      <c r="AM377" s="45"/>
      <c r="AN377" s="45"/>
      <c r="AO377" s="45"/>
      <c r="AP377" s="45"/>
      <c r="AQ377" s="45"/>
      <c r="AR377" s="45"/>
      <c r="AS377" s="45"/>
      <c r="AT377" s="45"/>
      <c r="AU377" s="45"/>
      <c r="AV377" s="45"/>
      <c r="AW377" s="45"/>
      <c r="AX377" s="45"/>
      <c r="AY377" s="45"/>
      <c r="AZ377" s="45"/>
      <c r="BA377" s="45"/>
      <c r="BB377" s="45"/>
      <c r="BC377" s="45"/>
      <c r="BD377" s="45"/>
      <c r="BE377" s="45"/>
      <c r="BF377" s="45"/>
      <c r="BG377" s="45"/>
      <c r="BH377" s="45"/>
      <c r="BI377" s="45"/>
      <c r="BJ377" s="45"/>
      <c r="BK377" s="45"/>
      <c r="BL377" s="45"/>
      <c r="BM377" s="45"/>
      <c r="BN377" s="45"/>
      <c r="BO377" s="45"/>
      <c r="BP377" s="45"/>
      <c r="BQ377" s="45"/>
      <c r="BR377" s="45"/>
      <c r="BS377" s="45"/>
      <c r="BT377" s="45"/>
      <c r="BU377" s="45"/>
      <c r="BV377" s="45"/>
      <c r="BW377" s="45"/>
      <c r="BX377" s="45"/>
      <c r="BY377" s="45"/>
      <c r="BZ377" s="45"/>
      <c r="CA377" s="45"/>
      <c r="CB377" s="45"/>
      <c r="CC377" s="45"/>
      <c r="CD377" s="45"/>
      <c r="CE377" s="45"/>
      <c r="CF377" s="45"/>
      <c r="CG377" s="45"/>
      <c r="CH377" s="45"/>
      <c r="CI377" s="45"/>
      <c r="CJ377" s="45"/>
      <c r="CK377" s="45"/>
      <c r="CL377" s="45"/>
      <c r="CM377" s="45"/>
      <c r="CN377" s="45"/>
      <c r="CO377" s="45"/>
      <c r="CP377" s="45"/>
      <c r="CQ377" s="45"/>
      <c r="CR377" s="45"/>
      <c r="CS377" s="45"/>
      <c r="CT377" s="45"/>
      <c r="CU377" s="45"/>
      <c r="CV377" s="45"/>
      <c r="CW377" s="45"/>
      <c r="CX377" s="45"/>
      <c r="CY377" s="45"/>
      <c r="CZ377" s="45"/>
      <c r="DA377" s="45"/>
      <c r="DB377" s="45"/>
      <c r="DC377" s="45"/>
      <c r="DD377" s="45"/>
      <c r="DE377" s="45"/>
      <c r="DF377" s="45"/>
      <c r="DG377" s="45"/>
      <c r="DH377" s="45"/>
      <c r="DI377" s="45"/>
      <c r="DJ377" s="45"/>
      <c r="DK377" s="45"/>
      <c r="DL377" s="45"/>
      <c r="DM377" s="45"/>
      <c r="DN377" s="45"/>
      <c r="DO377" s="45"/>
      <c r="DP377" s="45"/>
      <c r="DQ377" s="45"/>
      <c r="DR377" s="45"/>
      <c r="DS377" s="45"/>
      <c r="DT377" s="45"/>
      <c r="DU377" s="45"/>
      <c r="DV377" s="45"/>
      <c r="DW377" s="45"/>
      <c r="DX377" s="45"/>
      <c r="DY377" s="45"/>
      <c r="DZ377" s="45"/>
      <c r="EA377" s="45"/>
      <c r="EB377" s="45"/>
      <c r="EC377" s="45"/>
      <c r="ED377" s="45"/>
      <c r="EE377" s="45"/>
      <c r="EF377" s="45"/>
      <c r="EG377" s="45"/>
      <c r="EH377" s="45"/>
      <c r="EI377" s="45"/>
      <c r="EJ377" s="45"/>
      <c r="EK377" s="45"/>
      <c r="EL377" s="45"/>
      <c r="EM377" s="45"/>
      <c r="EN377" s="45"/>
      <c r="EO377" s="45"/>
      <c r="EP377" s="45"/>
      <c r="EQ377" s="45"/>
      <c r="ER377" s="45"/>
      <c r="ES377" s="45"/>
      <c r="ET377" s="45"/>
      <c r="EU377" s="45"/>
      <c r="EV377" s="45"/>
      <c r="EW377" s="45"/>
      <c r="EX377" s="45"/>
      <c r="EY377" s="45"/>
      <c r="EZ377" s="45"/>
      <c r="FA377" s="45"/>
      <c r="FB377" s="45"/>
      <c r="FC377" s="45"/>
      <c r="FD377" s="45"/>
      <c r="FE377" s="45"/>
      <c r="FF377" s="45"/>
      <c r="FG377" s="45"/>
      <c r="FH377" s="45"/>
      <c r="FI377" s="45"/>
      <c r="FJ377" s="45"/>
      <c r="FK377" s="45"/>
      <c r="FL377" s="45"/>
      <c r="FM377" s="45"/>
      <c r="FN377" s="45"/>
      <c r="FO377" s="45"/>
      <c r="FP377" s="45"/>
      <c r="FQ377" s="45"/>
      <c r="FR377" s="45"/>
      <c r="FS377" s="45"/>
      <c r="FT377" s="45"/>
      <c r="FU377" s="45"/>
      <c r="FV377" s="45"/>
      <c r="FW377" s="45"/>
      <c r="FX377" s="45"/>
      <c r="FY377" s="45"/>
      <c r="FZ377" s="45"/>
      <c r="GA377" s="45"/>
      <c r="GB377" s="45"/>
      <c r="GC377" s="45"/>
      <c r="GD377" s="45"/>
      <c r="GE377" s="45"/>
      <c r="GF377" s="45"/>
      <c r="GG377" s="45"/>
      <c r="GH377" s="45"/>
      <c r="GI377" s="45"/>
      <c r="GJ377" s="45"/>
      <c r="GK377" s="45"/>
      <c r="GL377" s="45"/>
      <c r="GM377" s="45"/>
      <c r="GN377" s="45"/>
      <c r="GO377" s="45"/>
      <c r="GP377" s="45"/>
      <c r="GQ377" s="45"/>
      <c r="GR377" s="45"/>
      <c r="GS377" s="45"/>
      <c r="GT377" s="45"/>
      <c r="GU377" s="45"/>
      <c r="GV377" s="45"/>
      <c r="GW377" s="45"/>
      <c r="GX377" s="45"/>
      <c r="GY377" s="45"/>
      <c r="GZ377" s="45"/>
      <c r="HA377" s="45"/>
      <c r="HB377" s="45"/>
      <c r="HC377" s="45"/>
      <c r="HD377" s="45"/>
      <c r="HE377" s="45"/>
      <c r="HF377" s="45"/>
      <c r="HG377" s="45"/>
      <c r="HH377" s="45"/>
      <c r="HI377" s="45"/>
      <c r="HJ377" s="45"/>
      <c r="HK377" s="45"/>
      <c r="HL377" s="45"/>
      <c r="HM377" s="45"/>
      <c r="HN377" s="45"/>
      <c r="HO377" s="45"/>
      <c r="HP377" s="45"/>
      <c r="HQ377" s="45"/>
      <c r="HR377" s="45"/>
      <c r="HS377" s="45"/>
      <c r="HT377" s="45"/>
      <c r="HU377" s="45"/>
      <c r="HV377" s="45"/>
      <c r="HW377" s="45"/>
      <c r="HX377" s="45"/>
      <c r="HY377" s="45"/>
      <c r="HZ377" s="45"/>
      <c r="IA377" s="45"/>
      <c r="IB377" s="45"/>
      <c r="IC377" s="45"/>
      <c r="ID377" s="45"/>
      <c r="IE377" s="45"/>
      <c r="IF377" s="45"/>
      <c r="IG377" s="45"/>
      <c r="IH377" s="45"/>
      <c r="II377" s="45"/>
      <c r="IJ377" s="45"/>
    </row>
    <row r="378" spans="1:244" s="44" customFormat="1" x14ac:dyDescent="0.2">
      <c r="A378" s="48" t="s">
        <v>52</v>
      </c>
      <c r="B378" s="48"/>
      <c r="D378" s="59"/>
      <c r="E378" s="59"/>
      <c r="F378" s="59"/>
      <c r="G378" s="59"/>
      <c r="H378" s="59"/>
      <c r="I378" s="59"/>
    </row>
    <row r="379" spans="1:244" x14ac:dyDescent="0.2">
      <c r="A379" s="49" t="s">
        <v>535</v>
      </c>
      <c r="B379" s="49" t="s">
        <v>196</v>
      </c>
      <c r="C379" s="50" t="s">
        <v>581</v>
      </c>
      <c r="D379" s="2">
        <v>0</v>
      </c>
      <c r="E379" s="2">
        <v>115999</v>
      </c>
      <c r="F379" s="2">
        <f t="shared" ref="F379:F380" si="58">SUM(D379:E379)</f>
        <v>115999</v>
      </c>
      <c r="G379" s="2">
        <v>115999</v>
      </c>
      <c r="H379" s="2">
        <v>0</v>
      </c>
      <c r="I379" s="4" t="s">
        <v>285</v>
      </c>
    </row>
    <row r="380" spans="1:244" x14ac:dyDescent="0.2">
      <c r="A380" s="49" t="s">
        <v>536</v>
      </c>
      <c r="B380" s="49" t="s">
        <v>197</v>
      </c>
      <c r="C380" s="50" t="s">
        <v>91</v>
      </c>
      <c r="D380" s="2">
        <v>0</v>
      </c>
      <c r="E380" s="2">
        <v>15080</v>
      </c>
      <c r="F380" s="2">
        <f t="shared" si="58"/>
        <v>15080</v>
      </c>
      <c r="G380" s="2">
        <v>15080</v>
      </c>
      <c r="H380" s="2">
        <v>0</v>
      </c>
      <c r="I380" s="4" t="s">
        <v>285</v>
      </c>
    </row>
    <row r="381" spans="1:244" s="44" customFormat="1" x14ac:dyDescent="0.2">
      <c r="A381" s="56"/>
      <c r="B381" s="56"/>
      <c r="C381" s="57" t="s">
        <v>53</v>
      </c>
      <c r="D381" s="58">
        <f t="shared" ref="D381:H381" si="59">SUM(D379:D380)</f>
        <v>0</v>
      </c>
      <c r="E381" s="58">
        <f t="shared" si="59"/>
        <v>131079</v>
      </c>
      <c r="F381" s="58">
        <f t="shared" si="59"/>
        <v>131079</v>
      </c>
      <c r="G381" s="58">
        <f t="shared" si="59"/>
        <v>131079</v>
      </c>
      <c r="H381" s="58">
        <f t="shared" si="59"/>
        <v>0</v>
      </c>
      <c r="I381" s="59"/>
    </row>
    <row r="382" spans="1:244" s="44" customFormat="1" x14ac:dyDescent="0.2">
      <c r="A382" s="48"/>
      <c r="B382" s="48"/>
      <c r="D382" s="59"/>
      <c r="E382" s="59"/>
      <c r="F382" s="59"/>
      <c r="G382" s="59"/>
      <c r="H382" s="59"/>
      <c r="I382" s="59"/>
    </row>
    <row r="383" spans="1:244" s="44" customFormat="1" x14ac:dyDescent="0.2">
      <c r="A383" s="48"/>
      <c r="B383" s="48"/>
      <c r="D383" s="59"/>
      <c r="E383" s="59"/>
      <c r="F383" s="59"/>
      <c r="G383" s="59"/>
      <c r="H383" s="59"/>
      <c r="I383" s="59"/>
    </row>
    <row r="384" spans="1:244" s="40" customFormat="1" x14ac:dyDescent="0.2">
      <c r="A384" s="45" t="s">
        <v>261</v>
      </c>
      <c r="B384" s="45"/>
      <c r="D384" s="47"/>
      <c r="E384" s="47"/>
      <c r="F384" s="47"/>
      <c r="G384" s="47"/>
      <c r="H384" s="47"/>
      <c r="I384" s="47"/>
    </row>
    <row r="385" spans="1:9" s="40" customFormat="1" x14ac:dyDescent="0.2">
      <c r="A385" s="45" t="s">
        <v>210</v>
      </c>
      <c r="B385" s="45"/>
      <c r="D385" s="47"/>
      <c r="E385" s="47"/>
      <c r="F385" s="47"/>
      <c r="G385" s="47"/>
      <c r="H385" s="47"/>
      <c r="I385" s="47"/>
    </row>
    <row r="386" spans="1:9" s="40" customFormat="1" ht="11.1" customHeight="1" x14ac:dyDescent="0.2">
      <c r="A386" s="48" t="s">
        <v>52</v>
      </c>
      <c r="B386" s="48"/>
      <c r="D386" s="47"/>
      <c r="E386" s="47"/>
      <c r="F386" s="47"/>
      <c r="G386" s="47"/>
      <c r="H386" s="47"/>
      <c r="I386" s="47"/>
    </row>
    <row r="387" spans="1:9" ht="11.1" customHeight="1" x14ac:dyDescent="0.2">
      <c r="A387" s="49" t="s">
        <v>297</v>
      </c>
      <c r="B387" s="49" t="s">
        <v>297</v>
      </c>
      <c r="C387" s="50" t="s">
        <v>318</v>
      </c>
      <c r="D387" s="2">
        <v>100000</v>
      </c>
      <c r="E387" s="2"/>
      <c r="F387" s="2">
        <f>SUM(D387:E387)</f>
        <v>100000</v>
      </c>
      <c r="G387" s="2">
        <v>1268</v>
      </c>
      <c r="H387" s="2">
        <v>100000</v>
      </c>
      <c r="I387" s="4" t="s">
        <v>285</v>
      </c>
    </row>
    <row r="388" spans="1:9" ht="11.1" customHeight="1" x14ac:dyDescent="0.2">
      <c r="A388" s="49" t="s">
        <v>288</v>
      </c>
      <c r="B388" s="49" t="s">
        <v>288</v>
      </c>
      <c r="C388" s="50" t="s">
        <v>86</v>
      </c>
      <c r="D388" s="2">
        <v>27000</v>
      </c>
      <c r="E388" s="2"/>
      <c r="F388" s="2">
        <f>SUM(D388:E388)</f>
        <v>27000</v>
      </c>
      <c r="G388" s="2">
        <v>342</v>
      </c>
      <c r="H388" s="2">
        <v>27000</v>
      </c>
      <c r="I388" s="4" t="s">
        <v>285</v>
      </c>
    </row>
    <row r="389" spans="1:9" s="44" customFormat="1" ht="11.1" customHeight="1" x14ac:dyDescent="0.2">
      <c r="A389" s="56"/>
      <c r="B389" s="56"/>
      <c r="C389" s="57" t="s">
        <v>53</v>
      </c>
      <c r="D389" s="58">
        <f t="shared" ref="D389:H389" si="60">SUM(D387:D388)</f>
        <v>127000</v>
      </c>
      <c r="E389" s="58">
        <f t="shared" si="60"/>
        <v>0</v>
      </c>
      <c r="F389" s="58">
        <f t="shared" si="60"/>
        <v>127000</v>
      </c>
      <c r="G389" s="58">
        <f t="shared" si="60"/>
        <v>1610</v>
      </c>
      <c r="H389" s="58">
        <f t="shared" si="60"/>
        <v>127000</v>
      </c>
      <c r="I389" s="59"/>
    </row>
    <row r="390" spans="1:9" s="44" customFormat="1" ht="12.75" customHeight="1" x14ac:dyDescent="0.2">
      <c r="A390" s="48"/>
      <c r="B390" s="48"/>
      <c r="D390" s="59"/>
      <c r="E390" s="59"/>
      <c r="F390" s="59"/>
      <c r="G390" s="59"/>
      <c r="H390" s="59"/>
      <c r="I390" s="59"/>
    </row>
    <row r="391" spans="1:9" s="44" customFormat="1" ht="12.75" customHeight="1" x14ac:dyDescent="0.2">
      <c r="A391" s="48"/>
      <c r="B391" s="48"/>
      <c r="D391" s="59"/>
      <c r="E391" s="59"/>
      <c r="F391" s="59"/>
      <c r="G391" s="59"/>
      <c r="H391" s="59"/>
      <c r="I391" s="59"/>
    </row>
    <row r="392" spans="1:9" s="40" customFormat="1" x14ac:dyDescent="0.2">
      <c r="A392" s="45" t="s">
        <v>215</v>
      </c>
      <c r="B392" s="45"/>
      <c r="D392" s="47"/>
      <c r="E392" s="47"/>
      <c r="F392" s="47"/>
      <c r="G392" s="47"/>
      <c r="H392" s="47"/>
      <c r="I392" s="47"/>
    </row>
    <row r="393" spans="1:9" s="40" customFormat="1" x14ac:dyDescent="0.2">
      <c r="A393" s="45" t="s">
        <v>210</v>
      </c>
      <c r="B393" s="45"/>
      <c r="D393" s="47"/>
      <c r="E393" s="47"/>
      <c r="F393" s="47"/>
      <c r="G393" s="47"/>
      <c r="H393" s="47"/>
      <c r="I393" s="47"/>
    </row>
    <row r="394" spans="1:9" s="40" customFormat="1" ht="11.1" customHeight="1" x14ac:dyDescent="0.2">
      <c r="A394" s="48" t="s">
        <v>52</v>
      </c>
      <c r="B394" s="48"/>
      <c r="D394" s="47"/>
      <c r="E394" s="47"/>
      <c r="F394" s="47"/>
      <c r="G394" s="47"/>
      <c r="H394" s="47"/>
      <c r="I394" s="47"/>
    </row>
    <row r="395" spans="1:9" ht="11.1" customHeight="1" x14ac:dyDescent="0.2">
      <c r="A395" s="49" t="s">
        <v>452</v>
      </c>
      <c r="B395" s="49" t="s">
        <v>297</v>
      </c>
      <c r="C395" s="50" t="s">
        <v>475</v>
      </c>
      <c r="D395" s="2">
        <v>660000</v>
      </c>
      <c r="E395" s="2"/>
      <c r="F395" s="2">
        <f>SUM(D395:E395)</f>
        <v>660000</v>
      </c>
      <c r="G395" s="2">
        <v>517346</v>
      </c>
      <c r="H395" s="2">
        <v>800000</v>
      </c>
      <c r="I395" s="4" t="s">
        <v>285</v>
      </c>
    </row>
    <row r="396" spans="1:9" ht="11.1" customHeight="1" x14ac:dyDescent="0.2">
      <c r="A396" s="49" t="s">
        <v>564</v>
      </c>
      <c r="B396" s="49" t="s">
        <v>567</v>
      </c>
      <c r="C396" s="50" t="s">
        <v>59</v>
      </c>
      <c r="D396" s="2">
        <v>3800000</v>
      </c>
      <c r="E396" s="2">
        <v>900000</v>
      </c>
      <c r="F396" s="2">
        <f>SUM(D396:E396)</f>
        <v>4700000</v>
      </c>
      <c r="G396" s="2">
        <v>5184023</v>
      </c>
      <c r="H396" s="2">
        <v>7585000</v>
      </c>
      <c r="I396" s="4" t="s">
        <v>285</v>
      </c>
    </row>
    <row r="397" spans="1:9" ht="11.1" customHeight="1" x14ac:dyDescent="0.2">
      <c r="A397" s="49" t="s">
        <v>204</v>
      </c>
      <c r="B397" s="49" t="s">
        <v>204</v>
      </c>
      <c r="C397" s="50" t="s">
        <v>176</v>
      </c>
      <c r="D397" s="2">
        <v>1500000</v>
      </c>
      <c r="E397" s="2"/>
      <c r="F397" s="2">
        <f t="shared" ref="F397:F398" si="61">SUM(D397:E397)</f>
        <v>1500000</v>
      </c>
      <c r="G397" s="2">
        <v>1415179</v>
      </c>
      <c r="H397" s="2">
        <v>1665000</v>
      </c>
      <c r="I397" s="4" t="s">
        <v>285</v>
      </c>
    </row>
    <row r="398" spans="1:9" ht="11.1" customHeight="1" x14ac:dyDescent="0.2">
      <c r="A398" s="49" t="s">
        <v>288</v>
      </c>
      <c r="B398" s="49" t="s">
        <v>288</v>
      </c>
      <c r="C398" s="50" t="s">
        <v>55</v>
      </c>
      <c r="D398" s="2">
        <v>1610000</v>
      </c>
      <c r="E398" s="2">
        <v>235000</v>
      </c>
      <c r="F398" s="2">
        <f t="shared" si="61"/>
        <v>1845000</v>
      </c>
      <c r="G398" s="2">
        <v>1870560</v>
      </c>
      <c r="H398" s="2">
        <v>2714000</v>
      </c>
      <c r="I398" s="4" t="s">
        <v>285</v>
      </c>
    </row>
    <row r="399" spans="1:9" s="44" customFormat="1" ht="11.1" customHeight="1" x14ac:dyDescent="0.2">
      <c r="A399" s="56"/>
      <c r="B399" s="56"/>
      <c r="C399" s="57" t="s">
        <v>53</v>
      </c>
      <c r="D399" s="58">
        <f t="shared" ref="D399:H399" si="62">SUM(D395:D398)</f>
        <v>7570000</v>
      </c>
      <c r="E399" s="58">
        <f t="shared" si="62"/>
        <v>1135000</v>
      </c>
      <c r="F399" s="58">
        <f t="shared" si="62"/>
        <v>8705000</v>
      </c>
      <c r="G399" s="58">
        <f t="shared" si="62"/>
        <v>8987108</v>
      </c>
      <c r="H399" s="58">
        <f t="shared" si="62"/>
        <v>12764000</v>
      </c>
      <c r="I399" s="59"/>
    </row>
    <row r="400" spans="1:9" s="44" customFormat="1" ht="11.1" customHeight="1" x14ac:dyDescent="0.2">
      <c r="A400" s="48"/>
      <c r="B400" s="48"/>
      <c r="D400" s="59"/>
      <c r="E400" s="59"/>
      <c r="F400" s="59"/>
      <c r="G400" s="59"/>
      <c r="H400" s="59"/>
      <c r="I400" s="59"/>
    </row>
    <row r="401" spans="1:244" s="44" customFormat="1" ht="11.1" customHeight="1" x14ac:dyDescent="0.2">
      <c r="A401" s="48"/>
      <c r="B401" s="48"/>
      <c r="D401" s="59"/>
      <c r="E401" s="59"/>
      <c r="F401" s="59"/>
      <c r="G401" s="59"/>
      <c r="H401" s="59"/>
      <c r="I401" s="59"/>
    </row>
    <row r="402" spans="1:244" s="44" customFormat="1" ht="12.4" customHeight="1" x14ac:dyDescent="0.2">
      <c r="A402" s="45" t="s">
        <v>268</v>
      </c>
      <c r="B402" s="45"/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45"/>
      <c r="AC402" s="45"/>
      <c r="AD402" s="45"/>
      <c r="AE402" s="45"/>
      <c r="AF402" s="45"/>
      <c r="AG402" s="45"/>
      <c r="AH402" s="45"/>
      <c r="AI402" s="45"/>
      <c r="AJ402" s="45"/>
      <c r="AK402" s="45"/>
      <c r="AL402" s="45"/>
      <c r="AM402" s="45"/>
      <c r="AN402" s="45"/>
      <c r="AO402" s="45"/>
      <c r="AP402" s="45"/>
      <c r="AQ402" s="45"/>
      <c r="AR402" s="45"/>
      <c r="AS402" s="45"/>
      <c r="AT402" s="45"/>
      <c r="AU402" s="45"/>
      <c r="AV402" s="45"/>
      <c r="AW402" s="45"/>
      <c r="AX402" s="45"/>
      <c r="AY402" s="45"/>
      <c r="AZ402" s="45"/>
      <c r="BA402" s="45"/>
      <c r="BB402" s="45"/>
      <c r="BC402" s="45"/>
      <c r="BD402" s="45"/>
      <c r="BE402" s="45"/>
      <c r="BF402" s="45"/>
      <c r="BG402" s="45"/>
      <c r="BH402" s="45"/>
      <c r="BI402" s="45"/>
      <c r="BJ402" s="45"/>
      <c r="BK402" s="45"/>
      <c r="BL402" s="45"/>
      <c r="BM402" s="45"/>
      <c r="BN402" s="45"/>
      <c r="BO402" s="45"/>
      <c r="BP402" s="45"/>
      <c r="BQ402" s="45"/>
      <c r="BR402" s="45"/>
      <c r="BS402" s="45"/>
      <c r="BT402" s="45"/>
      <c r="BU402" s="45"/>
      <c r="BV402" s="45"/>
      <c r="BW402" s="45"/>
      <c r="BX402" s="45"/>
      <c r="BY402" s="45"/>
      <c r="BZ402" s="45"/>
      <c r="CA402" s="45"/>
      <c r="CB402" s="45"/>
      <c r="CC402" s="45"/>
      <c r="CD402" s="45"/>
      <c r="CE402" s="45"/>
      <c r="CF402" s="45"/>
      <c r="CG402" s="45"/>
      <c r="CH402" s="45"/>
      <c r="CI402" s="45"/>
      <c r="CJ402" s="45"/>
      <c r="CK402" s="45"/>
      <c r="CL402" s="45"/>
      <c r="CM402" s="45"/>
      <c r="CN402" s="45"/>
      <c r="CO402" s="45"/>
      <c r="CP402" s="45"/>
      <c r="CQ402" s="45"/>
      <c r="CR402" s="45"/>
      <c r="CS402" s="45"/>
      <c r="CT402" s="45"/>
      <c r="CU402" s="45"/>
      <c r="CV402" s="45"/>
      <c r="CW402" s="45"/>
      <c r="CX402" s="45"/>
      <c r="CY402" s="45"/>
      <c r="CZ402" s="45"/>
      <c r="DA402" s="45"/>
      <c r="DB402" s="45"/>
      <c r="DC402" s="45"/>
      <c r="DD402" s="45"/>
      <c r="DE402" s="45"/>
      <c r="DF402" s="45"/>
      <c r="DG402" s="45"/>
      <c r="DH402" s="45"/>
      <c r="DI402" s="45"/>
      <c r="DJ402" s="45"/>
      <c r="DK402" s="45"/>
      <c r="DL402" s="45"/>
      <c r="DM402" s="45"/>
      <c r="DN402" s="45"/>
      <c r="DO402" s="45"/>
      <c r="DP402" s="45"/>
      <c r="DQ402" s="45"/>
      <c r="DR402" s="45"/>
      <c r="DS402" s="45"/>
      <c r="DT402" s="45"/>
      <c r="DU402" s="45"/>
      <c r="DV402" s="45"/>
      <c r="DW402" s="45"/>
      <c r="DX402" s="45"/>
      <c r="DY402" s="45"/>
      <c r="DZ402" s="45"/>
      <c r="EA402" s="45"/>
      <c r="EB402" s="45"/>
      <c r="EC402" s="45"/>
      <c r="ED402" s="45"/>
      <c r="EE402" s="45"/>
      <c r="EF402" s="45"/>
      <c r="EG402" s="45"/>
      <c r="EH402" s="45"/>
      <c r="EI402" s="45"/>
      <c r="EJ402" s="45"/>
      <c r="EK402" s="45"/>
      <c r="EL402" s="45"/>
      <c r="EM402" s="45"/>
      <c r="EN402" s="45"/>
      <c r="EO402" s="45"/>
      <c r="EP402" s="45"/>
      <c r="EQ402" s="45"/>
      <c r="ER402" s="45"/>
      <c r="ES402" s="45"/>
      <c r="ET402" s="45"/>
      <c r="EU402" s="45"/>
      <c r="EV402" s="45"/>
      <c r="EW402" s="45"/>
      <c r="EX402" s="45"/>
      <c r="EY402" s="45"/>
      <c r="EZ402" s="45"/>
      <c r="FA402" s="45"/>
      <c r="FB402" s="45"/>
      <c r="FC402" s="45"/>
      <c r="FD402" s="45"/>
      <c r="FE402" s="45"/>
      <c r="FF402" s="45"/>
      <c r="FG402" s="45"/>
      <c r="FH402" s="45"/>
      <c r="FI402" s="45"/>
      <c r="FJ402" s="45"/>
      <c r="FK402" s="45"/>
      <c r="FL402" s="45"/>
      <c r="FM402" s="45"/>
      <c r="FN402" s="45"/>
      <c r="FO402" s="45"/>
      <c r="FP402" s="45"/>
      <c r="FQ402" s="45"/>
      <c r="FR402" s="45"/>
      <c r="FS402" s="45"/>
      <c r="FT402" s="45"/>
      <c r="FU402" s="45"/>
      <c r="FV402" s="45"/>
      <c r="FW402" s="45"/>
      <c r="FX402" s="45"/>
      <c r="FY402" s="45"/>
      <c r="FZ402" s="45"/>
      <c r="GA402" s="45"/>
      <c r="GB402" s="45"/>
      <c r="GC402" s="45"/>
      <c r="GD402" s="45"/>
      <c r="GE402" s="45"/>
      <c r="GF402" s="45"/>
      <c r="GG402" s="45"/>
      <c r="GH402" s="45"/>
      <c r="GI402" s="45"/>
      <c r="GJ402" s="45"/>
      <c r="GK402" s="45"/>
      <c r="GL402" s="45"/>
      <c r="GM402" s="45"/>
      <c r="GN402" s="45"/>
      <c r="GO402" s="45"/>
      <c r="GP402" s="45"/>
      <c r="GQ402" s="45"/>
      <c r="GR402" s="45"/>
      <c r="GS402" s="45"/>
      <c r="GT402" s="45"/>
      <c r="GU402" s="45"/>
      <c r="GV402" s="45"/>
      <c r="GW402" s="45"/>
      <c r="GX402" s="45"/>
      <c r="GY402" s="45"/>
      <c r="GZ402" s="45"/>
      <c r="HA402" s="45"/>
      <c r="HB402" s="45"/>
      <c r="HC402" s="45"/>
      <c r="HD402" s="45"/>
      <c r="HE402" s="45"/>
      <c r="HF402" s="45"/>
      <c r="HG402" s="45"/>
      <c r="HH402" s="45"/>
      <c r="HI402" s="45"/>
      <c r="HJ402" s="45"/>
      <c r="HK402" s="45"/>
      <c r="HL402" s="45"/>
      <c r="HM402" s="45"/>
      <c r="HN402" s="45"/>
      <c r="HO402" s="45"/>
      <c r="HP402" s="45"/>
      <c r="HQ402" s="45"/>
      <c r="HR402" s="45"/>
      <c r="HS402" s="45"/>
      <c r="HT402" s="45"/>
      <c r="HU402" s="45"/>
      <c r="HV402" s="45"/>
      <c r="HW402" s="45"/>
      <c r="HX402" s="45"/>
      <c r="HY402" s="45"/>
      <c r="HZ402" s="45"/>
      <c r="IA402" s="45"/>
      <c r="IB402" s="45"/>
      <c r="IC402" s="45"/>
      <c r="ID402" s="45"/>
      <c r="IE402" s="45"/>
      <c r="IF402" s="45"/>
      <c r="IG402" s="45"/>
      <c r="IH402" s="45"/>
      <c r="II402" s="45"/>
      <c r="IJ402" s="45"/>
    </row>
    <row r="403" spans="1:244" ht="12.4" customHeight="1" x14ac:dyDescent="0.2">
      <c r="A403" s="45" t="s">
        <v>210</v>
      </c>
      <c r="B403" s="45"/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45"/>
      <c r="AC403" s="45"/>
      <c r="AD403" s="45"/>
      <c r="AE403" s="45"/>
      <c r="AF403" s="45"/>
      <c r="AG403" s="45"/>
      <c r="AH403" s="45"/>
      <c r="AI403" s="45"/>
      <c r="AJ403" s="45"/>
      <c r="AK403" s="45"/>
      <c r="AL403" s="45"/>
      <c r="AM403" s="45"/>
      <c r="AN403" s="45"/>
      <c r="AO403" s="45"/>
      <c r="AP403" s="45"/>
      <c r="AQ403" s="45"/>
      <c r="AR403" s="45"/>
      <c r="AS403" s="45"/>
      <c r="AT403" s="45"/>
      <c r="AU403" s="45"/>
      <c r="AV403" s="45"/>
      <c r="AW403" s="45"/>
      <c r="AX403" s="45"/>
      <c r="AY403" s="45"/>
      <c r="AZ403" s="45"/>
      <c r="BA403" s="45"/>
      <c r="BB403" s="45"/>
      <c r="BC403" s="45"/>
      <c r="BD403" s="45"/>
      <c r="BE403" s="45"/>
      <c r="BF403" s="45"/>
      <c r="BG403" s="45"/>
      <c r="BH403" s="45"/>
      <c r="BI403" s="45"/>
      <c r="BJ403" s="45"/>
      <c r="BK403" s="45"/>
      <c r="BL403" s="45"/>
      <c r="BM403" s="45"/>
      <c r="BN403" s="45"/>
      <c r="BO403" s="45"/>
      <c r="BP403" s="45"/>
      <c r="BQ403" s="45"/>
      <c r="BR403" s="45"/>
      <c r="BS403" s="45"/>
      <c r="BT403" s="45"/>
      <c r="BU403" s="45"/>
      <c r="BV403" s="45"/>
      <c r="BW403" s="45"/>
      <c r="BX403" s="45"/>
      <c r="BY403" s="45"/>
      <c r="BZ403" s="45"/>
      <c r="CA403" s="45"/>
      <c r="CB403" s="45"/>
      <c r="CC403" s="45"/>
      <c r="CD403" s="45"/>
      <c r="CE403" s="45"/>
      <c r="CF403" s="45"/>
      <c r="CG403" s="45"/>
      <c r="CH403" s="45"/>
      <c r="CI403" s="45"/>
      <c r="CJ403" s="45"/>
      <c r="CK403" s="45"/>
      <c r="CL403" s="45"/>
      <c r="CM403" s="45"/>
      <c r="CN403" s="45"/>
      <c r="CO403" s="45"/>
      <c r="CP403" s="45"/>
      <c r="CQ403" s="45"/>
      <c r="CR403" s="45"/>
      <c r="CS403" s="45"/>
      <c r="CT403" s="45"/>
      <c r="CU403" s="45"/>
      <c r="CV403" s="45"/>
      <c r="CW403" s="45"/>
      <c r="CX403" s="45"/>
      <c r="CY403" s="45"/>
      <c r="CZ403" s="45"/>
      <c r="DA403" s="45"/>
      <c r="DB403" s="45"/>
      <c r="DC403" s="45"/>
      <c r="DD403" s="45"/>
      <c r="DE403" s="45"/>
      <c r="DF403" s="45"/>
      <c r="DG403" s="45"/>
      <c r="DH403" s="45"/>
      <c r="DI403" s="45"/>
      <c r="DJ403" s="45"/>
      <c r="DK403" s="45"/>
      <c r="DL403" s="45"/>
      <c r="DM403" s="45"/>
      <c r="DN403" s="45"/>
      <c r="DO403" s="45"/>
      <c r="DP403" s="45"/>
      <c r="DQ403" s="45"/>
      <c r="DR403" s="45"/>
      <c r="DS403" s="45"/>
      <c r="DT403" s="45"/>
      <c r="DU403" s="45"/>
      <c r="DV403" s="45"/>
      <c r="DW403" s="45"/>
      <c r="DX403" s="45"/>
      <c r="DY403" s="45"/>
      <c r="DZ403" s="45"/>
      <c r="EA403" s="45"/>
      <c r="EB403" s="45"/>
      <c r="EC403" s="45"/>
      <c r="ED403" s="45"/>
      <c r="EE403" s="45"/>
      <c r="EF403" s="45"/>
      <c r="EG403" s="45"/>
      <c r="EH403" s="45"/>
      <c r="EI403" s="45"/>
      <c r="EJ403" s="45"/>
      <c r="EK403" s="45"/>
      <c r="EL403" s="45"/>
      <c r="EM403" s="45"/>
      <c r="EN403" s="45"/>
      <c r="EO403" s="45"/>
      <c r="EP403" s="45"/>
      <c r="EQ403" s="45"/>
      <c r="ER403" s="45"/>
      <c r="ES403" s="45"/>
      <c r="ET403" s="45"/>
      <c r="EU403" s="45"/>
      <c r="EV403" s="45"/>
      <c r="EW403" s="45"/>
      <c r="EX403" s="45"/>
      <c r="EY403" s="45"/>
      <c r="EZ403" s="45"/>
      <c r="FA403" s="45"/>
      <c r="FB403" s="45"/>
      <c r="FC403" s="45"/>
      <c r="FD403" s="45"/>
      <c r="FE403" s="45"/>
      <c r="FF403" s="45"/>
      <c r="FG403" s="45"/>
      <c r="FH403" s="45"/>
      <c r="FI403" s="45"/>
      <c r="FJ403" s="45"/>
      <c r="FK403" s="45"/>
      <c r="FL403" s="45"/>
      <c r="FM403" s="45"/>
      <c r="FN403" s="45"/>
      <c r="FO403" s="45"/>
      <c r="FP403" s="45"/>
      <c r="FQ403" s="45"/>
      <c r="FR403" s="45"/>
      <c r="FS403" s="45"/>
      <c r="FT403" s="45"/>
      <c r="FU403" s="45"/>
      <c r="FV403" s="45"/>
      <c r="FW403" s="45"/>
      <c r="FX403" s="45"/>
      <c r="FY403" s="45"/>
      <c r="FZ403" s="45"/>
      <c r="GA403" s="45"/>
      <c r="GB403" s="45"/>
      <c r="GC403" s="45"/>
      <c r="GD403" s="45"/>
      <c r="GE403" s="45"/>
      <c r="GF403" s="45"/>
      <c r="GG403" s="45"/>
      <c r="GH403" s="45"/>
      <c r="GI403" s="45"/>
      <c r="GJ403" s="45"/>
      <c r="GK403" s="45"/>
      <c r="GL403" s="45"/>
      <c r="GM403" s="45"/>
      <c r="GN403" s="45"/>
      <c r="GO403" s="45"/>
      <c r="GP403" s="45"/>
      <c r="GQ403" s="45"/>
      <c r="GR403" s="45"/>
      <c r="GS403" s="45"/>
      <c r="GT403" s="45"/>
      <c r="GU403" s="45"/>
      <c r="GV403" s="45"/>
      <c r="GW403" s="45"/>
      <c r="GX403" s="45"/>
      <c r="GY403" s="45"/>
      <c r="GZ403" s="45"/>
      <c r="HA403" s="45"/>
      <c r="HB403" s="45"/>
      <c r="HC403" s="45"/>
      <c r="HD403" s="45"/>
      <c r="HE403" s="45"/>
      <c r="HF403" s="45"/>
      <c r="HG403" s="45"/>
      <c r="HH403" s="45"/>
      <c r="HI403" s="45"/>
      <c r="HJ403" s="45"/>
      <c r="HK403" s="45"/>
      <c r="HL403" s="45"/>
      <c r="HM403" s="45"/>
      <c r="HN403" s="45"/>
      <c r="HO403" s="45"/>
      <c r="HP403" s="45"/>
      <c r="HQ403" s="45"/>
      <c r="HR403" s="45"/>
      <c r="HS403" s="45"/>
      <c r="HT403" s="45"/>
      <c r="HU403" s="45"/>
      <c r="HV403" s="45"/>
      <c r="HW403" s="45"/>
      <c r="HX403" s="45"/>
      <c r="HY403" s="45"/>
      <c r="HZ403" s="45"/>
      <c r="IA403" s="45"/>
      <c r="IB403" s="45"/>
      <c r="IC403" s="45"/>
      <c r="ID403" s="45"/>
      <c r="IE403" s="45"/>
      <c r="IF403" s="45"/>
      <c r="IG403" s="45"/>
      <c r="IH403" s="45"/>
      <c r="II403" s="45"/>
      <c r="IJ403" s="45"/>
    </row>
    <row r="404" spans="1:244" s="44" customFormat="1" ht="11.1" customHeight="1" x14ac:dyDescent="0.2">
      <c r="A404" s="48" t="s">
        <v>50</v>
      </c>
      <c r="B404" s="48"/>
      <c r="D404" s="59"/>
      <c r="E404" s="59"/>
      <c r="F404" s="59"/>
      <c r="G404" s="59"/>
      <c r="H404" s="59"/>
      <c r="I404" s="59"/>
    </row>
    <row r="405" spans="1:244" ht="11.1" customHeight="1" x14ac:dyDescent="0.2">
      <c r="A405" s="49" t="s">
        <v>334</v>
      </c>
      <c r="B405" s="49" t="s">
        <v>203</v>
      </c>
      <c r="C405" s="50" t="s">
        <v>68</v>
      </c>
      <c r="D405" s="2">
        <v>46000000</v>
      </c>
      <c r="E405" s="2"/>
      <c r="F405" s="2">
        <f>SUM(D405:E405)</f>
        <v>46000000</v>
      </c>
      <c r="G405" s="2">
        <v>48126077</v>
      </c>
      <c r="H405" s="2">
        <v>48000000</v>
      </c>
      <c r="I405" s="4" t="s">
        <v>285</v>
      </c>
    </row>
    <row r="406" spans="1:244" ht="11.1" customHeight="1" x14ac:dyDescent="0.2">
      <c r="A406" s="49" t="s">
        <v>335</v>
      </c>
      <c r="B406" s="49"/>
      <c r="C406" s="50" t="s">
        <v>133</v>
      </c>
      <c r="D406" s="2">
        <v>9000000</v>
      </c>
      <c r="E406" s="2"/>
      <c r="F406" s="2">
        <f t="shared" ref="F406:F412" si="63">SUM(D406:E406)</f>
        <v>9000000</v>
      </c>
      <c r="G406" s="2">
        <v>9437473</v>
      </c>
      <c r="H406" s="2">
        <v>9000000</v>
      </c>
      <c r="I406" s="4" t="s">
        <v>285</v>
      </c>
    </row>
    <row r="407" spans="1:244" ht="11.1" customHeight="1" x14ac:dyDescent="0.2">
      <c r="A407" s="49" t="s">
        <v>336</v>
      </c>
      <c r="B407" s="49"/>
      <c r="C407" s="50" t="s">
        <v>69</v>
      </c>
      <c r="D407" s="2">
        <v>46000000</v>
      </c>
      <c r="E407" s="2"/>
      <c r="F407" s="2">
        <f t="shared" si="63"/>
        <v>46000000</v>
      </c>
      <c r="G407" s="2">
        <v>38051875</v>
      </c>
      <c r="H407" s="2">
        <v>38000000</v>
      </c>
      <c r="I407" s="4" t="s">
        <v>285</v>
      </c>
    </row>
    <row r="408" spans="1:244" ht="11.1" customHeight="1" x14ac:dyDescent="0.2">
      <c r="A408" s="49" t="s">
        <v>337</v>
      </c>
      <c r="B408" s="49" t="s">
        <v>304</v>
      </c>
      <c r="C408" s="50" t="s">
        <v>71</v>
      </c>
      <c r="D408" s="2">
        <v>47000000</v>
      </c>
      <c r="E408" s="2"/>
      <c r="F408" s="2">
        <f t="shared" si="63"/>
        <v>47000000</v>
      </c>
      <c r="G408" s="2">
        <v>53656247</v>
      </c>
      <c r="H408" s="2">
        <v>50000000</v>
      </c>
      <c r="I408" s="4" t="s">
        <v>285</v>
      </c>
    </row>
    <row r="409" spans="1:244" ht="11.1" customHeight="1" x14ac:dyDescent="0.2">
      <c r="A409" s="49" t="s">
        <v>338</v>
      </c>
      <c r="B409" s="49" t="s">
        <v>305</v>
      </c>
      <c r="C409" s="50" t="s">
        <v>70</v>
      </c>
      <c r="D409" s="2">
        <v>20000000</v>
      </c>
      <c r="E409" s="2"/>
      <c r="F409" s="2">
        <f t="shared" si="63"/>
        <v>20000000</v>
      </c>
      <c r="G409" s="2">
        <v>23040552</v>
      </c>
      <c r="H409" s="2">
        <v>20000000</v>
      </c>
      <c r="I409" s="4" t="s">
        <v>285</v>
      </c>
    </row>
    <row r="410" spans="1:244" ht="11.1" customHeight="1" x14ac:dyDescent="0.2">
      <c r="A410" s="49" t="s">
        <v>339</v>
      </c>
      <c r="B410" s="49" t="s">
        <v>451</v>
      </c>
      <c r="C410" s="50" t="s">
        <v>177</v>
      </c>
      <c r="D410" s="2">
        <v>500000</v>
      </c>
      <c r="E410" s="2"/>
      <c r="F410" s="2">
        <f t="shared" si="63"/>
        <v>500000</v>
      </c>
      <c r="G410" s="2">
        <v>1969980</v>
      </c>
      <c r="H410" s="2">
        <v>500000</v>
      </c>
      <c r="I410" s="4" t="s">
        <v>285</v>
      </c>
    </row>
    <row r="411" spans="1:244" ht="11.1" customHeight="1" x14ac:dyDescent="0.2">
      <c r="A411" s="49" t="s">
        <v>339</v>
      </c>
      <c r="B411" s="49"/>
      <c r="C411" s="50" t="s">
        <v>73</v>
      </c>
      <c r="D411" s="2">
        <v>0</v>
      </c>
      <c r="E411" s="2"/>
      <c r="F411" s="2">
        <f t="shared" si="63"/>
        <v>0</v>
      </c>
      <c r="G411" s="2">
        <v>0</v>
      </c>
      <c r="H411" s="2">
        <v>0</v>
      </c>
      <c r="I411" s="4" t="s">
        <v>285</v>
      </c>
    </row>
    <row r="412" spans="1:244" ht="11.1" customHeight="1" x14ac:dyDescent="0.2">
      <c r="A412" s="49" t="s">
        <v>340</v>
      </c>
      <c r="B412" s="49"/>
      <c r="C412" s="50" t="s">
        <v>178</v>
      </c>
      <c r="D412" s="2">
        <v>500000</v>
      </c>
      <c r="E412" s="2"/>
      <c r="F412" s="2">
        <f t="shared" si="63"/>
        <v>500000</v>
      </c>
      <c r="G412" s="2">
        <v>1067068</v>
      </c>
      <c r="H412" s="2">
        <v>500000</v>
      </c>
      <c r="I412" s="4" t="s">
        <v>285</v>
      </c>
    </row>
    <row r="413" spans="1:244" s="44" customFormat="1" ht="11.1" customHeight="1" x14ac:dyDescent="0.2">
      <c r="A413" s="56" t="s">
        <v>56</v>
      </c>
      <c r="B413" s="56"/>
      <c r="C413" s="57" t="s">
        <v>51</v>
      </c>
      <c r="D413" s="58">
        <f t="shared" ref="D413:H413" si="64">SUM(D405:D412)</f>
        <v>169000000</v>
      </c>
      <c r="E413" s="58">
        <f t="shared" si="64"/>
        <v>0</v>
      </c>
      <c r="F413" s="58">
        <f t="shared" si="64"/>
        <v>169000000</v>
      </c>
      <c r="G413" s="58">
        <f t="shared" si="64"/>
        <v>175349272</v>
      </c>
      <c r="H413" s="58">
        <f t="shared" si="64"/>
        <v>166000000</v>
      </c>
      <c r="I413" s="59"/>
    </row>
    <row r="414" spans="1:244" s="44" customFormat="1" ht="11.1" customHeight="1" x14ac:dyDescent="0.2">
      <c r="A414" s="48"/>
      <c r="B414" s="48"/>
      <c r="D414" s="59"/>
      <c r="E414" s="59"/>
      <c r="F414" s="59"/>
      <c r="G414" s="59"/>
      <c r="H414" s="59"/>
      <c r="I414" s="59"/>
    </row>
    <row r="415" spans="1:244" s="44" customFormat="1" ht="11.1" customHeight="1" x14ac:dyDescent="0.2">
      <c r="A415" s="48"/>
      <c r="B415" s="48"/>
      <c r="D415" s="59"/>
      <c r="E415" s="59"/>
      <c r="F415" s="59"/>
      <c r="G415" s="59"/>
      <c r="H415" s="59"/>
      <c r="I415" s="59"/>
    </row>
    <row r="416" spans="1:244" s="44" customFormat="1" ht="12.4" customHeight="1" x14ac:dyDescent="0.2">
      <c r="A416" s="45" t="s">
        <v>216</v>
      </c>
      <c r="B416" s="45"/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  <c r="Z416" s="45"/>
      <c r="AA416" s="45"/>
      <c r="AB416" s="45"/>
      <c r="AC416" s="45"/>
      <c r="AD416" s="45"/>
      <c r="AE416" s="45"/>
      <c r="AF416" s="45"/>
      <c r="AG416" s="45"/>
      <c r="AH416" s="45"/>
      <c r="AI416" s="45"/>
      <c r="AJ416" s="45"/>
      <c r="AK416" s="45"/>
      <c r="AL416" s="45"/>
      <c r="AM416" s="45"/>
      <c r="AN416" s="45"/>
      <c r="AO416" s="45"/>
      <c r="AP416" s="45"/>
      <c r="AQ416" s="45"/>
      <c r="AR416" s="45"/>
      <c r="AS416" s="45"/>
      <c r="AT416" s="45"/>
      <c r="AU416" s="45"/>
      <c r="AV416" s="45"/>
      <c r="AW416" s="45"/>
      <c r="AX416" s="45"/>
      <c r="AY416" s="45"/>
      <c r="AZ416" s="45"/>
      <c r="BA416" s="45"/>
      <c r="BB416" s="45"/>
      <c r="BC416" s="45"/>
      <c r="BD416" s="45"/>
      <c r="BE416" s="45"/>
      <c r="BF416" s="45"/>
      <c r="BG416" s="45"/>
      <c r="BH416" s="45"/>
      <c r="BI416" s="45"/>
      <c r="BJ416" s="45"/>
      <c r="BK416" s="45"/>
      <c r="BL416" s="45"/>
      <c r="BM416" s="45"/>
      <c r="BN416" s="45"/>
      <c r="BO416" s="45"/>
      <c r="BP416" s="45"/>
      <c r="BQ416" s="45"/>
      <c r="BR416" s="45"/>
      <c r="BS416" s="45"/>
      <c r="BT416" s="45"/>
      <c r="BU416" s="45"/>
      <c r="BV416" s="45"/>
      <c r="BW416" s="45"/>
      <c r="BX416" s="45"/>
      <c r="BY416" s="45"/>
      <c r="BZ416" s="45"/>
      <c r="CA416" s="45"/>
      <c r="CB416" s="45"/>
      <c r="CC416" s="45"/>
      <c r="CD416" s="45"/>
      <c r="CE416" s="45"/>
      <c r="CF416" s="45"/>
      <c r="CG416" s="45"/>
      <c r="CH416" s="45"/>
      <c r="CI416" s="45"/>
      <c r="CJ416" s="45"/>
      <c r="CK416" s="45"/>
      <c r="CL416" s="45"/>
      <c r="CM416" s="45"/>
      <c r="CN416" s="45"/>
      <c r="CO416" s="45"/>
      <c r="CP416" s="45"/>
      <c r="CQ416" s="45"/>
      <c r="CR416" s="45"/>
      <c r="CS416" s="45"/>
      <c r="CT416" s="45"/>
      <c r="CU416" s="45"/>
      <c r="CV416" s="45"/>
      <c r="CW416" s="45"/>
      <c r="CX416" s="45"/>
      <c r="CY416" s="45"/>
      <c r="CZ416" s="45"/>
      <c r="DA416" s="45"/>
      <c r="DB416" s="45"/>
      <c r="DC416" s="45"/>
      <c r="DD416" s="45"/>
      <c r="DE416" s="45"/>
      <c r="DF416" s="45"/>
      <c r="DG416" s="45"/>
      <c r="DH416" s="45"/>
      <c r="DI416" s="45"/>
      <c r="DJ416" s="45"/>
      <c r="DK416" s="45"/>
      <c r="DL416" s="45"/>
      <c r="DM416" s="45"/>
      <c r="DN416" s="45"/>
      <c r="DO416" s="45"/>
      <c r="DP416" s="45"/>
      <c r="DQ416" s="45"/>
      <c r="DR416" s="45"/>
      <c r="DS416" s="45"/>
      <c r="DT416" s="45"/>
      <c r="DU416" s="45"/>
      <c r="DV416" s="45"/>
      <c r="DW416" s="45"/>
      <c r="DX416" s="45"/>
      <c r="DY416" s="45"/>
      <c r="DZ416" s="45"/>
      <c r="EA416" s="45"/>
      <c r="EB416" s="45"/>
      <c r="EC416" s="45"/>
      <c r="ED416" s="45"/>
      <c r="EE416" s="45"/>
      <c r="EF416" s="45"/>
      <c r="EG416" s="45"/>
      <c r="EH416" s="45"/>
      <c r="EI416" s="45"/>
      <c r="EJ416" s="45"/>
      <c r="EK416" s="45"/>
      <c r="EL416" s="45"/>
      <c r="EM416" s="45"/>
      <c r="EN416" s="45"/>
      <c r="EO416" s="45"/>
      <c r="EP416" s="45"/>
      <c r="EQ416" s="45"/>
      <c r="ER416" s="45"/>
      <c r="ES416" s="45"/>
      <c r="ET416" s="45"/>
      <c r="EU416" s="45"/>
      <c r="EV416" s="45"/>
      <c r="EW416" s="45"/>
      <c r="EX416" s="45"/>
      <c r="EY416" s="45"/>
      <c r="EZ416" s="45"/>
      <c r="FA416" s="45"/>
      <c r="FB416" s="45"/>
      <c r="FC416" s="45"/>
      <c r="FD416" s="45"/>
      <c r="FE416" s="45"/>
      <c r="FF416" s="45"/>
      <c r="FG416" s="45"/>
      <c r="FH416" s="45"/>
      <c r="FI416" s="45"/>
      <c r="FJ416" s="45"/>
      <c r="FK416" s="45"/>
      <c r="FL416" s="45"/>
      <c r="FM416" s="45"/>
      <c r="FN416" s="45"/>
      <c r="FO416" s="45"/>
      <c r="FP416" s="45"/>
      <c r="FQ416" s="45"/>
      <c r="FR416" s="45"/>
      <c r="FS416" s="45"/>
      <c r="FT416" s="45"/>
      <c r="FU416" s="45"/>
      <c r="FV416" s="45"/>
      <c r="FW416" s="45"/>
      <c r="FX416" s="45"/>
      <c r="FY416" s="45"/>
      <c r="FZ416" s="45"/>
      <c r="GA416" s="45"/>
      <c r="GB416" s="45"/>
      <c r="GC416" s="45"/>
      <c r="GD416" s="45"/>
      <c r="GE416" s="45"/>
      <c r="GF416" s="45"/>
      <c r="GG416" s="45"/>
      <c r="GH416" s="45"/>
      <c r="GI416" s="45"/>
      <c r="GJ416" s="45"/>
      <c r="GK416" s="45"/>
      <c r="GL416" s="45"/>
      <c r="GM416" s="45"/>
      <c r="GN416" s="45"/>
      <c r="GO416" s="45"/>
      <c r="GP416" s="45"/>
      <c r="GQ416" s="45"/>
      <c r="GR416" s="45"/>
      <c r="GS416" s="45"/>
      <c r="GT416" s="45"/>
      <c r="GU416" s="45"/>
      <c r="GV416" s="45"/>
      <c r="GW416" s="45"/>
      <c r="GX416" s="45"/>
      <c r="GY416" s="45"/>
      <c r="GZ416" s="45"/>
      <c r="HA416" s="45"/>
      <c r="HB416" s="45"/>
      <c r="HC416" s="45"/>
      <c r="HD416" s="45"/>
      <c r="HE416" s="45"/>
      <c r="HF416" s="45"/>
      <c r="HG416" s="45"/>
      <c r="HH416" s="45"/>
      <c r="HI416" s="45"/>
      <c r="HJ416" s="45"/>
      <c r="HK416" s="45"/>
      <c r="HL416" s="45"/>
      <c r="HM416" s="45"/>
      <c r="HN416" s="45"/>
      <c r="HO416" s="45"/>
      <c r="HP416" s="45"/>
      <c r="HQ416" s="45"/>
      <c r="HR416" s="45"/>
      <c r="HS416" s="45"/>
      <c r="HT416" s="45"/>
      <c r="HU416" s="45"/>
      <c r="HV416" s="45"/>
      <c r="HW416" s="45"/>
      <c r="HX416" s="45"/>
      <c r="HY416" s="45"/>
      <c r="HZ416" s="45"/>
      <c r="IA416" s="45"/>
      <c r="IB416" s="45"/>
      <c r="IC416" s="45"/>
      <c r="ID416" s="45"/>
      <c r="IE416" s="45"/>
      <c r="IF416" s="45"/>
      <c r="IG416" s="45"/>
      <c r="IH416" s="45"/>
      <c r="II416" s="45"/>
      <c r="IJ416" s="45"/>
    </row>
    <row r="417" spans="1:244" s="44" customFormat="1" ht="12.4" customHeight="1" x14ac:dyDescent="0.2">
      <c r="A417" s="45" t="s">
        <v>210</v>
      </c>
      <c r="B417" s="45"/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  <c r="Z417" s="45"/>
      <c r="AA417" s="45"/>
      <c r="AB417" s="45"/>
      <c r="AC417" s="45"/>
      <c r="AD417" s="45"/>
      <c r="AE417" s="45"/>
      <c r="AF417" s="45"/>
      <c r="AG417" s="45"/>
      <c r="AH417" s="45"/>
      <c r="AI417" s="45"/>
      <c r="AJ417" s="45"/>
      <c r="AK417" s="45"/>
      <c r="AL417" s="45"/>
      <c r="AM417" s="45"/>
      <c r="AN417" s="45"/>
      <c r="AO417" s="45"/>
      <c r="AP417" s="45"/>
      <c r="AQ417" s="45"/>
      <c r="AR417" s="45"/>
      <c r="AS417" s="45"/>
      <c r="AT417" s="45"/>
      <c r="AU417" s="45"/>
      <c r="AV417" s="45"/>
      <c r="AW417" s="45"/>
      <c r="AX417" s="45"/>
      <c r="AY417" s="45"/>
      <c r="AZ417" s="45"/>
      <c r="BA417" s="45"/>
      <c r="BB417" s="45"/>
      <c r="BC417" s="45"/>
      <c r="BD417" s="45"/>
      <c r="BE417" s="45"/>
      <c r="BF417" s="45"/>
      <c r="BG417" s="45"/>
      <c r="BH417" s="45"/>
      <c r="BI417" s="45"/>
      <c r="BJ417" s="45"/>
      <c r="BK417" s="45"/>
      <c r="BL417" s="45"/>
      <c r="BM417" s="45"/>
      <c r="BN417" s="45"/>
      <c r="BO417" s="45"/>
      <c r="BP417" s="45"/>
      <c r="BQ417" s="45"/>
      <c r="BR417" s="45"/>
      <c r="BS417" s="45"/>
      <c r="BT417" s="45"/>
      <c r="BU417" s="45"/>
      <c r="BV417" s="45"/>
      <c r="BW417" s="45"/>
      <c r="BX417" s="45"/>
      <c r="BY417" s="45"/>
      <c r="BZ417" s="45"/>
      <c r="CA417" s="45"/>
      <c r="CB417" s="45"/>
      <c r="CC417" s="45"/>
      <c r="CD417" s="45"/>
      <c r="CE417" s="45"/>
      <c r="CF417" s="45"/>
      <c r="CG417" s="45"/>
      <c r="CH417" s="45"/>
      <c r="CI417" s="45"/>
      <c r="CJ417" s="45"/>
      <c r="CK417" s="45"/>
      <c r="CL417" s="45"/>
      <c r="CM417" s="45"/>
      <c r="CN417" s="45"/>
      <c r="CO417" s="45"/>
      <c r="CP417" s="45"/>
      <c r="CQ417" s="45"/>
      <c r="CR417" s="45"/>
      <c r="CS417" s="45"/>
      <c r="CT417" s="45"/>
      <c r="CU417" s="45"/>
      <c r="CV417" s="45"/>
      <c r="CW417" s="45"/>
      <c r="CX417" s="45"/>
      <c r="CY417" s="45"/>
      <c r="CZ417" s="45"/>
      <c r="DA417" s="45"/>
      <c r="DB417" s="45"/>
      <c r="DC417" s="45"/>
      <c r="DD417" s="45"/>
      <c r="DE417" s="45"/>
      <c r="DF417" s="45"/>
      <c r="DG417" s="45"/>
      <c r="DH417" s="45"/>
      <c r="DI417" s="45"/>
      <c r="DJ417" s="45"/>
      <c r="DK417" s="45"/>
      <c r="DL417" s="45"/>
      <c r="DM417" s="45"/>
      <c r="DN417" s="45"/>
      <c r="DO417" s="45"/>
      <c r="DP417" s="45"/>
      <c r="DQ417" s="45"/>
      <c r="DR417" s="45"/>
      <c r="DS417" s="45"/>
      <c r="DT417" s="45"/>
      <c r="DU417" s="45"/>
      <c r="DV417" s="45"/>
      <c r="DW417" s="45"/>
      <c r="DX417" s="45"/>
      <c r="DY417" s="45"/>
      <c r="DZ417" s="45"/>
      <c r="EA417" s="45"/>
      <c r="EB417" s="45"/>
      <c r="EC417" s="45"/>
      <c r="ED417" s="45"/>
      <c r="EE417" s="45"/>
      <c r="EF417" s="45"/>
      <c r="EG417" s="45"/>
      <c r="EH417" s="45"/>
      <c r="EI417" s="45"/>
      <c r="EJ417" s="45"/>
      <c r="EK417" s="45"/>
      <c r="EL417" s="45"/>
      <c r="EM417" s="45"/>
      <c r="EN417" s="45"/>
      <c r="EO417" s="45"/>
      <c r="EP417" s="45"/>
      <c r="EQ417" s="45"/>
      <c r="ER417" s="45"/>
      <c r="ES417" s="45"/>
      <c r="ET417" s="45"/>
      <c r="EU417" s="45"/>
      <c r="EV417" s="45"/>
      <c r="EW417" s="45"/>
      <c r="EX417" s="45"/>
      <c r="EY417" s="45"/>
      <c r="EZ417" s="45"/>
      <c r="FA417" s="45"/>
      <c r="FB417" s="45"/>
      <c r="FC417" s="45"/>
      <c r="FD417" s="45"/>
      <c r="FE417" s="45"/>
      <c r="FF417" s="45"/>
      <c r="FG417" s="45"/>
      <c r="FH417" s="45"/>
      <c r="FI417" s="45"/>
      <c r="FJ417" s="45"/>
      <c r="FK417" s="45"/>
      <c r="FL417" s="45"/>
      <c r="FM417" s="45"/>
      <c r="FN417" s="45"/>
      <c r="FO417" s="45"/>
      <c r="FP417" s="45"/>
      <c r="FQ417" s="45"/>
      <c r="FR417" s="45"/>
      <c r="FS417" s="45"/>
      <c r="FT417" s="45"/>
      <c r="FU417" s="45"/>
      <c r="FV417" s="45"/>
      <c r="FW417" s="45"/>
      <c r="FX417" s="45"/>
      <c r="FY417" s="45"/>
      <c r="FZ417" s="45"/>
      <c r="GA417" s="45"/>
      <c r="GB417" s="45"/>
      <c r="GC417" s="45"/>
      <c r="GD417" s="45"/>
      <c r="GE417" s="45"/>
      <c r="GF417" s="45"/>
      <c r="GG417" s="45"/>
      <c r="GH417" s="45"/>
      <c r="GI417" s="45"/>
      <c r="GJ417" s="45"/>
      <c r="GK417" s="45"/>
      <c r="GL417" s="45"/>
      <c r="GM417" s="45"/>
      <c r="GN417" s="45"/>
      <c r="GO417" s="45"/>
      <c r="GP417" s="45"/>
      <c r="GQ417" s="45"/>
      <c r="GR417" s="45"/>
      <c r="GS417" s="45"/>
      <c r="GT417" s="45"/>
      <c r="GU417" s="45"/>
      <c r="GV417" s="45"/>
      <c r="GW417" s="45"/>
      <c r="GX417" s="45"/>
      <c r="GY417" s="45"/>
      <c r="GZ417" s="45"/>
      <c r="HA417" s="45"/>
      <c r="HB417" s="45"/>
      <c r="HC417" s="45"/>
      <c r="HD417" s="45"/>
      <c r="HE417" s="45"/>
      <c r="HF417" s="45"/>
      <c r="HG417" s="45"/>
      <c r="HH417" s="45"/>
      <c r="HI417" s="45"/>
      <c r="HJ417" s="45"/>
      <c r="HK417" s="45"/>
      <c r="HL417" s="45"/>
      <c r="HM417" s="45"/>
      <c r="HN417" s="45"/>
      <c r="HO417" s="45"/>
      <c r="HP417" s="45"/>
      <c r="HQ417" s="45"/>
      <c r="HR417" s="45"/>
      <c r="HS417" s="45"/>
      <c r="HT417" s="45"/>
      <c r="HU417" s="45"/>
      <c r="HV417" s="45"/>
      <c r="HW417" s="45"/>
      <c r="HX417" s="45"/>
      <c r="HY417" s="45"/>
      <c r="HZ417" s="45"/>
      <c r="IA417" s="45"/>
      <c r="IB417" s="45"/>
      <c r="IC417" s="45"/>
      <c r="ID417" s="45"/>
      <c r="IE417" s="45"/>
      <c r="IF417" s="45"/>
      <c r="IG417" s="45"/>
      <c r="IH417" s="45"/>
      <c r="II417" s="45"/>
      <c r="IJ417" s="45"/>
    </row>
    <row r="418" spans="1:244" ht="11.1" customHeight="1" x14ac:dyDescent="0.2">
      <c r="A418" s="48" t="s">
        <v>52</v>
      </c>
      <c r="B418" s="48"/>
    </row>
    <row r="419" spans="1:244" ht="11.1" customHeight="1" x14ac:dyDescent="0.2">
      <c r="A419" s="49" t="s">
        <v>341</v>
      </c>
      <c r="B419" s="49" t="s">
        <v>306</v>
      </c>
      <c r="C419" s="50" t="s">
        <v>274</v>
      </c>
      <c r="D419" s="2">
        <v>3000000</v>
      </c>
      <c r="E419" s="2">
        <v>613162</v>
      </c>
      <c r="F419" s="2">
        <f>SUM(D419:E419)</f>
        <v>3613162</v>
      </c>
      <c r="G419" s="2">
        <v>3613162</v>
      </c>
      <c r="H419" s="2">
        <v>0</v>
      </c>
      <c r="I419" s="4" t="s">
        <v>285</v>
      </c>
    </row>
    <row r="420" spans="1:244" ht="11.1" customHeight="1" x14ac:dyDescent="0.2">
      <c r="A420" s="49" t="s">
        <v>341</v>
      </c>
      <c r="B420" s="49"/>
      <c r="C420" s="50" t="s">
        <v>506</v>
      </c>
      <c r="D420" s="2">
        <v>96958</v>
      </c>
      <c r="E420" s="2"/>
      <c r="F420" s="2">
        <f>SUM(D420:E420)</f>
        <v>96958</v>
      </c>
      <c r="G420" s="2">
        <v>0</v>
      </c>
      <c r="H420" s="2">
        <v>0</v>
      </c>
      <c r="I420" s="4" t="s">
        <v>285</v>
      </c>
    </row>
    <row r="421" spans="1:244" ht="11.1" customHeight="1" x14ac:dyDescent="0.2">
      <c r="A421" s="49" t="s">
        <v>342</v>
      </c>
      <c r="B421" s="49" t="s">
        <v>343</v>
      </c>
      <c r="C421" s="50" t="s">
        <v>521</v>
      </c>
      <c r="D421" s="2">
        <v>60000</v>
      </c>
      <c r="E421" s="2">
        <v>-60000</v>
      </c>
      <c r="F421" s="2">
        <f t="shared" ref="F421:F422" si="65">SUM(D421:E421)</f>
        <v>0</v>
      </c>
      <c r="G421" s="2">
        <v>0</v>
      </c>
      <c r="H421" s="2">
        <v>0</v>
      </c>
      <c r="I421" s="4" t="s">
        <v>285</v>
      </c>
    </row>
    <row r="422" spans="1:244" ht="11.1" customHeight="1" x14ac:dyDescent="0.2">
      <c r="A422" s="49" t="s">
        <v>344</v>
      </c>
      <c r="B422" s="49" t="s">
        <v>307</v>
      </c>
      <c r="C422" s="50" t="s">
        <v>522</v>
      </c>
      <c r="D422" s="2">
        <v>1817115</v>
      </c>
      <c r="E422" s="2"/>
      <c r="F422" s="2">
        <f t="shared" si="65"/>
        <v>1817115</v>
      </c>
      <c r="G422" s="2">
        <v>1817115</v>
      </c>
      <c r="H422" s="2">
        <v>1856324</v>
      </c>
      <c r="I422" s="4" t="s">
        <v>285</v>
      </c>
    </row>
    <row r="423" spans="1:244" s="44" customFormat="1" ht="11.1" customHeight="1" x14ac:dyDescent="0.2">
      <c r="A423" s="56"/>
      <c r="B423" s="56"/>
      <c r="C423" s="57" t="s">
        <v>53</v>
      </c>
      <c r="D423" s="58">
        <f>SUM(D419:D422)</f>
        <v>4974073</v>
      </c>
      <c r="E423" s="58">
        <f t="shared" ref="E423:H423" si="66">SUM(E419:E422)</f>
        <v>553162</v>
      </c>
      <c r="F423" s="58">
        <f t="shared" si="66"/>
        <v>5527235</v>
      </c>
      <c r="G423" s="58">
        <f t="shared" si="66"/>
        <v>5430277</v>
      </c>
      <c r="H423" s="58">
        <f t="shared" si="66"/>
        <v>1856324</v>
      </c>
      <c r="I423" s="59"/>
    </row>
    <row r="424" spans="1:244" s="44" customFormat="1" ht="11.1" customHeight="1" x14ac:dyDescent="0.2">
      <c r="A424" s="48"/>
      <c r="B424" s="48"/>
      <c r="D424" s="59"/>
      <c r="E424" s="59" t="s">
        <v>392</v>
      </c>
      <c r="F424" s="59"/>
      <c r="G424" s="59"/>
      <c r="H424" s="59"/>
      <c r="I424" s="59"/>
    </row>
    <row r="425" spans="1:244" s="44" customFormat="1" ht="11.1" customHeight="1" x14ac:dyDescent="0.2">
      <c r="A425" s="48"/>
      <c r="B425" s="48"/>
      <c r="D425" s="59"/>
      <c r="E425" s="59"/>
      <c r="F425" s="59"/>
      <c r="G425" s="59"/>
      <c r="H425" s="59"/>
      <c r="I425" s="59"/>
    </row>
    <row r="426" spans="1:244" s="44" customFormat="1" ht="11.1" customHeight="1" x14ac:dyDescent="0.2">
      <c r="A426" s="48"/>
      <c r="B426" s="48"/>
      <c r="D426" s="59"/>
      <c r="E426" s="59"/>
      <c r="F426" s="59"/>
      <c r="G426" s="59"/>
      <c r="H426" s="59"/>
      <c r="I426" s="59"/>
    </row>
    <row r="427" spans="1:244" s="44" customFormat="1" ht="11.1" customHeight="1" x14ac:dyDescent="0.2">
      <c r="A427" s="48"/>
      <c r="B427" s="48"/>
      <c r="D427" s="59"/>
      <c r="E427" s="59"/>
      <c r="F427" s="59"/>
      <c r="G427" s="59"/>
      <c r="H427" s="59"/>
      <c r="I427" s="59"/>
    </row>
    <row r="428" spans="1:244" s="40" customFormat="1" ht="30.75" customHeight="1" x14ac:dyDescent="0.2">
      <c r="A428" s="45"/>
      <c r="B428" s="45"/>
      <c r="D428" s="12" t="s">
        <v>508</v>
      </c>
      <c r="E428" s="12" t="s">
        <v>509</v>
      </c>
      <c r="F428" s="12" t="s">
        <v>510</v>
      </c>
      <c r="G428" s="12" t="s">
        <v>614</v>
      </c>
      <c r="H428" s="12" t="s">
        <v>601</v>
      </c>
      <c r="I428" s="46"/>
    </row>
    <row r="429" spans="1:244" s="44" customFormat="1" ht="12.4" customHeight="1" x14ac:dyDescent="0.2">
      <c r="A429" s="45" t="s">
        <v>216</v>
      </c>
      <c r="B429" s="45"/>
      <c r="C429" s="45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  <c r="Z429" s="45"/>
      <c r="AA429" s="45"/>
      <c r="AB429" s="45"/>
      <c r="AC429" s="45"/>
      <c r="AD429" s="45"/>
      <c r="AE429" s="45"/>
      <c r="AF429" s="45"/>
      <c r="AG429" s="45"/>
      <c r="AH429" s="45"/>
      <c r="AI429" s="45"/>
      <c r="AJ429" s="45"/>
      <c r="AK429" s="45"/>
      <c r="AL429" s="45"/>
      <c r="AM429" s="45"/>
      <c r="AN429" s="45"/>
      <c r="AO429" s="45"/>
      <c r="AP429" s="45"/>
      <c r="AQ429" s="45"/>
      <c r="AR429" s="45"/>
      <c r="AS429" s="45"/>
      <c r="AT429" s="45"/>
      <c r="AU429" s="45"/>
      <c r="AV429" s="45"/>
      <c r="AW429" s="45"/>
      <c r="AX429" s="45"/>
      <c r="AY429" s="45"/>
      <c r="AZ429" s="45"/>
      <c r="BA429" s="45"/>
      <c r="BB429" s="45"/>
      <c r="BC429" s="45"/>
      <c r="BD429" s="45"/>
      <c r="BE429" s="45"/>
      <c r="BF429" s="45"/>
      <c r="BG429" s="45"/>
      <c r="BH429" s="45"/>
      <c r="BI429" s="45"/>
      <c r="BJ429" s="45"/>
      <c r="BK429" s="45"/>
      <c r="BL429" s="45"/>
      <c r="BM429" s="45"/>
      <c r="BN429" s="45"/>
      <c r="BO429" s="45"/>
      <c r="BP429" s="45"/>
      <c r="BQ429" s="45"/>
      <c r="BR429" s="45"/>
      <c r="BS429" s="45"/>
      <c r="BT429" s="45"/>
      <c r="BU429" s="45"/>
      <c r="BV429" s="45"/>
      <c r="BW429" s="45"/>
      <c r="BX429" s="45"/>
      <c r="BY429" s="45"/>
      <c r="BZ429" s="45"/>
      <c r="CA429" s="45"/>
      <c r="CB429" s="45"/>
      <c r="CC429" s="45"/>
      <c r="CD429" s="45"/>
      <c r="CE429" s="45"/>
      <c r="CF429" s="45"/>
      <c r="CG429" s="45"/>
      <c r="CH429" s="45"/>
      <c r="CI429" s="45"/>
      <c r="CJ429" s="45"/>
      <c r="CK429" s="45"/>
      <c r="CL429" s="45"/>
      <c r="CM429" s="45"/>
      <c r="CN429" s="45"/>
      <c r="CO429" s="45"/>
      <c r="CP429" s="45"/>
      <c r="CQ429" s="45"/>
      <c r="CR429" s="45"/>
      <c r="CS429" s="45"/>
      <c r="CT429" s="45"/>
      <c r="CU429" s="45"/>
      <c r="CV429" s="45"/>
      <c r="CW429" s="45"/>
      <c r="CX429" s="45"/>
      <c r="CY429" s="45"/>
      <c r="CZ429" s="45"/>
      <c r="DA429" s="45"/>
      <c r="DB429" s="45"/>
      <c r="DC429" s="45"/>
      <c r="DD429" s="45"/>
      <c r="DE429" s="45"/>
      <c r="DF429" s="45"/>
      <c r="DG429" s="45"/>
      <c r="DH429" s="45"/>
      <c r="DI429" s="45"/>
      <c r="DJ429" s="45"/>
      <c r="DK429" s="45"/>
      <c r="DL429" s="45"/>
      <c r="DM429" s="45"/>
      <c r="DN429" s="45"/>
      <c r="DO429" s="45"/>
      <c r="DP429" s="45"/>
      <c r="DQ429" s="45"/>
      <c r="DR429" s="45"/>
      <c r="DS429" s="45"/>
      <c r="DT429" s="45"/>
      <c r="DU429" s="45"/>
      <c r="DV429" s="45"/>
      <c r="DW429" s="45"/>
      <c r="DX429" s="45"/>
      <c r="DY429" s="45"/>
      <c r="DZ429" s="45"/>
      <c r="EA429" s="45"/>
      <c r="EB429" s="45"/>
      <c r="EC429" s="45"/>
      <c r="ED429" s="45"/>
      <c r="EE429" s="45"/>
      <c r="EF429" s="45"/>
      <c r="EG429" s="45"/>
      <c r="EH429" s="45"/>
      <c r="EI429" s="45"/>
      <c r="EJ429" s="45"/>
      <c r="EK429" s="45"/>
      <c r="EL429" s="45"/>
      <c r="EM429" s="45"/>
      <c r="EN429" s="45"/>
      <c r="EO429" s="45"/>
      <c r="EP429" s="45"/>
      <c r="EQ429" s="45"/>
      <c r="ER429" s="45"/>
      <c r="ES429" s="45"/>
      <c r="ET429" s="45"/>
      <c r="EU429" s="45"/>
      <c r="EV429" s="45"/>
      <c r="EW429" s="45"/>
      <c r="EX429" s="45"/>
      <c r="EY429" s="45"/>
      <c r="EZ429" s="45"/>
      <c r="FA429" s="45"/>
      <c r="FB429" s="45"/>
      <c r="FC429" s="45"/>
      <c r="FD429" s="45"/>
      <c r="FE429" s="45"/>
      <c r="FF429" s="45"/>
      <c r="FG429" s="45"/>
      <c r="FH429" s="45"/>
      <c r="FI429" s="45"/>
      <c r="FJ429" s="45"/>
      <c r="FK429" s="45"/>
      <c r="FL429" s="45"/>
      <c r="FM429" s="45"/>
      <c r="FN429" s="45"/>
      <c r="FO429" s="45"/>
      <c r="FP429" s="45"/>
      <c r="FQ429" s="45"/>
      <c r="FR429" s="45"/>
      <c r="FS429" s="45"/>
      <c r="FT429" s="45"/>
      <c r="FU429" s="45"/>
      <c r="FV429" s="45"/>
      <c r="FW429" s="45"/>
      <c r="FX429" s="45"/>
      <c r="FY429" s="45"/>
      <c r="FZ429" s="45"/>
      <c r="GA429" s="45"/>
      <c r="GB429" s="45"/>
      <c r="GC429" s="45"/>
      <c r="GD429" s="45"/>
      <c r="GE429" s="45"/>
      <c r="GF429" s="45"/>
      <c r="GG429" s="45"/>
      <c r="GH429" s="45"/>
      <c r="GI429" s="45"/>
      <c r="GJ429" s="45"/>
      <c r="GK429" s="45"/>
      <c r="GL429" s="45"/>
      <c r="GM429" s="45"/>
      <c r="GN429" s="45"/>
      <c r="GO429" s="45"/>
      <c r="GP429" s="45"/>
      <c r="GQ429" s="45"/>
      <c r="GR429" s="45"/>
      <c r="GS429" s="45"/>
      <c r="GT429" s="45"/>
      <c r="GU429" s="45"/>
      <c r="GV429" s="45"/>
      <c r="GW429" s="45"/>
      <c r="GX429" s="45"/>
      <c r="GY429" s="45"/>
      <c r="GZ429" s="45"/>
      <c r="HA429" s="45"/>
      <c r="HB429" s="45"/>
      <c r="HC429" s="45"/>
      <c r="HD429" s="45"/>
      <c r="HE429" s="45"/>
      <c r="HF429" s="45"/>
      <c r="HG429" s="45"/>
      <c r="HH429" s="45"/>
      <c r="HI429" s="45"/>
      <c r="HJ429" s="45"/>
      <c r="HK429" s="45"/>
      <c r="HL429" s="45"/>
      <c r="HM429" s="45"/>
      <c r="HN429" s="45"/>
      <c r="HO429" s="45"/>
      <c r="HP429" s="45"/>
      <c r="HQ429" s="45"/>
      <c r="HR429" s="45"/>
      <c r="HS429" s="45"/>
      <c r="HT429" s="45"/>
      <c r="HU429" s="45"/>
      <c r="HV429" s="45"/>
      <c r="HW429" s="45"/>
      <c r="HX429" s="45"/>
      <c r="HY429" s="45"/>
      <c r="HZ429" s="45"/>
      <c r="IA429" s="45"/>
      <c r="IB429" s="45"/>
      <c r="IC429" s="45"/>
      <c r="ID429" s="45"/>
      <c r="IE429" s="45"/>
      <c r="IF429" s="45"/>
      <c r="IG429" s="45"/>
      <c r="IH429" s="45"/>
      <c r="II429" s="45"/>
      <c r="IJ429" s="45"/>
    </row>
    <row r="430" spans="1:244" s="44" customFormat="1" ht="12.4" customHeight="1" x14ac:dyDescent="0.2">
      <c r="A430" s="45" t="s">
        <v>210</v>
      </c>
      <c r="B430" s="45"/>
      <c r="C430" s="45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45"/>
      <c r="AB430" s="45"/>
      <c r="AC430" s="45"/>
      <c r="AD430" s="45"/>
      <c r="AE430" s="45"/>
      <c r="AF430" s="45"/>
      <c r="AG430" s="45"/>
      <c r="AH430" s="45"/>
      <c r="AI430" s="45"/>
      <c r="AJ430" s="45"/>
      <c r="AK430" s="45"/>
      <c r="AL430" s="45"/>
      <c r="AM430" s="45"/>
      <c r="AN430" s="45"/>
      <c r="AO430" s="45"/>
      <c r="AP430" s="45"/>
      <c r="AQ430" s="45"/>
      <c r="AR430" s="45"/>
      <c r="AS430" s="45"/>
      <c r="AT430" s="45"/>
      <c r="AU430" s="45"/>
      <c r="AV430" s="45"/>
      <c r="AW430" s="45"/>
      <c r="AX430" s="45"/>
      <c r="AY430" s="45"/>
      <c r="AZ430" s="45"/>
      <c r="BA430" s="45"/>
      <c r="BB430" s="45"/>
      <c r="BC430" s="45"/>
      <c r="BD430" s="45"/>
      <c r="BE430" s="45"/>
      <c r="BF430" s="45"/>
      <c r="BG430" s="45"/>
      <c r="BH430" s="45"/>
      <c r="BI430" s="45"/>
      <c r="BJ430" s="45"/>
      <c r="BK430" s="45"/>
      <c r="BL430" s="45"/>
      <c r="BM430" s="45"/>
      <c r="BN430" s="45"/>
      <c r="BO430" s="45"/>
      <c r="BP430" s="45"/>
      <c r="BQ430" s="45"/>
      <c r="BR430" s="45"/>
      <c r="BS430" s="45"/>
      <c r="BT430" s="45"/>
      <c r="BU430" s="45"/>
      <c r="BV430" s="45"/>
      <c r="BW430" s="45"/>
      <c r="BX430" s="45"/>
      <c r="BY430" s="45"/>
      <c r="BZ430" s="45"/>
      <c r="CA430" s="45"/>
      <c r="CB430" s="45"/>
      <c r="CC430" s="45"/>
      <c r="CD430" s="45"/>
      <c r="CE430" s="45"/>
      <c r="CF430" s="45"/>
      <c r="CG430" s="45"/>
      <c r="CH430" s="45"/>
      <c r="CI430" s="45"/>
      <c r="CJ430" s="45"/>
      <c r="CK430" s="45"/>
      <c r="CL430" s="45"/>
      <c r="CM430" s="45"/>
      <c r="CN430" s="45"/>
      <c r="CO430" s="45"/>
      <c r="CP430" s="45"/>
      <c r="CQ430" s="45"/>
      <c r="CR430" s="45"/>
      <c r="CS430" s="45"/>
      <c r="CT430" s="45"/>
      <c r="CU430" s="45"/>
      <c r="CV430" s="45"/>
      <c r="CW430" s="45"/>
      <c r="CX430" s="45"/>
      <c r="CY430" s="45"/>
      <c r="CZ430" s="45"/>
      <c r="DA430" s="45"/>
      <c r="DB430" s="45"/>
      <c r="DC430" s="45"/>
      <c r="DD430" s="45"/>
      <c r="DE430" s="45"/>
      <c r="DF430" s="45"/>
      <c r="DG430" s="45"/>
      <c r="DH430" s="45"/>
      <c r="DI430" s="45"/>
      <c r="DJ430" s="45"/>
      <c r="DK430" s="45"/>
      <c r="DL430" s="45"/>
      <c r="DM430" s="45"/>
      <c r="DN430" s="45"/>
      <c r="DO430" s="45"/>
      <c r="DP430" s="45"/>
      <c r="DQ430" s="45"/>
      <c r="DR430" s="45"/>
      <c r="DS430" s="45"/>
      <c r="DT430" s="45"/>
      <c r="DU430" s="45"/>
      <c r="DV430" s="45"/>
      <c r="DW430" s="45"/>
      <c r="DX430" s="45"/>
      <c r="DY430" s="45"/>
      <c r="DZ430" s="45"/>
      <c r="EA430" s="45"/>
      <c r="EB430" s="45"/>
      <c r="EC430" s="45"/>
      <c r="ED430" s="45"/>
      <c r="EE430" s="45"/>
      <c r="EF430" s="45"/>
      <c r="EG430" s="45"/>
      <c r="EH430" s="45"/>
      <c r="EI430" s="45"/>
      <c r="EJ430" s="45"/>
      <c r="EK430" s="45"/>
      <c r="EL430" s="45"/>
      <c r="EM430" s="45"/>
      <c r="EN430" s="45"/>
      <c r="EO430" s="45"/>
      <c r="EP430" s="45"/>
      <c r="EQ430" s="45"/>
      <c r="ER430" s="45"/>
      <c r="ES430" s="45"/>
      <c r="ET430" s="45"/>
      <c r="EU430" s="45"/>
      <c r="EV430" s="45"/>
      <c r="EW430" s="45"/>
      <c r="EX430" s="45"/>
      <c r="EY430" s="45"/>
      <c r="EZ430" s="45"/>
      <c r="FA430" s="45"/>
      <c r="FB430" s="45"/>
      <c r="FC430" s="45"/>
      <c r="FD430" s="45"/>
      <c r="FE430" s="45"/>
      <c r="FF430" s="45"/>
      <c r="FG430" s="45"/>
      <c r="FH430" s="45"/>
      <c r="FI430" s="45"/>
      <c r="FJ430" s="45"/>
      <c r="FK430" s="45"/>
      <c r="FL430" s="45"/>
      <c r="FM430" s="45"/>
      <c r="FN430" s="45"/>
      <c r="FO430" s="45"/>
      <c r="FP430" s="45"/>
      <c r="FQ430" s="45"/>
      <c r="FR430" s="45"/>
      <c r="FS430" s="45"/>
      <c r="FT430" s="45"/>
      <c r="FU430" s="45"/>
      <c r="FV430" s="45"/>
      <c r="FW430" s="45"/>
      <c r="FX430" s="45"/>
      <c r="FY430" s="45"/>
      <c r="FZ430" s="45"/>
      <c r="GA430" s="45"/>
      <c r="GB430" s="45"/>
      <c r="GC430" s="45"/>
      <c r="GD430" s="45"/>
      <c r="GE430" s="45"/>
      <c r="GF430" s="45"/>
      <c r="GG430" s="45"/>
      <c r="GH430" s="45"/>
      <c r="GI430" s="45"/>
      <c r="GJ430" s="45"/>
      <c r="GK430" s="45"/>
      <c r="GL430" s="45"/>
      <c r="GM430" s="45"/>
      <c r="GN430" s="45"/>
      <c r="GO430" s="45"/>
      <c r="GP430" s="45"/>
      <c r="GQ430" s="45"/>
      <c r="GR430" s="45"/>
      <c r="GS430" s="45"/>
      <c r="GT430" s="45"/>
      <c r="GU430" s="45"/>
      <c r="GV430" s="45"/>
      <c r="GW430" s="45"/>
      <c r="GX430" s="45"/>
      <c r="GY430" s="45"/>
      <c r="GZ430" s="45"/>
      <c r="HA430" s="45"/>
      <c r="HB430" s="45"/>
      <c r="HC430" s="45"/>
      <c r="HD430" s="45"/>
      <c r="HE430" s="45"/>
      <c r="HF430" s="45"/>
      <c r="HG430" s="45"/>
      <c r="HH430" s="45"/>
      <c r="HI430" s="45"/>
      <c r="HJ430" s="45"/>
      <c r="HK430" s="45"/>
      <c r="HL430" s="45"/>
      <c r="HM430" s="45"/>
      <c r="HN430" s="45"/>
      <c r="HO430" s="45"/>
      <c r="HP430" s="45"/>
      <c r="HQ430" s="45"/>
      <c r="HR430" s="45"/>
      <c r="HS430" s="45"/>
      <c r="HT430" s="45"/>
      <c r="HU430" s="45"/>
      <c r="HV430" s="45"/>
      <c r="HW430" s="45"/>
      <c r="HX430" s="45"/>
      <c r="HY430" s="45"/>
      <c r="HZ430" s="45"/>
      <c r="IA430" s="45"/>
      <c r="IB430" s="45"/>
      <c r="IC430" s="45"/>
      <c r="ID430" s="45"/>
      <c r="IE430" s="45"/>
      <c r="IF430" s="45"/>
      <c r="IG430" s="45"/>
      <c r="IH430" s="45"/>
      <c r="II430" s="45"/>
      <c r="IJ430" s="45"/>
    </row>
    <row r="431" spans="1:244" s="44" customFormat="1" ht="11.1" customHeight="1" x14ac:dyDescent="0.2">
      <c r="A431" s="48" t="s">
        <v>50</v>
      </c>
      <c r="B431" s="48"/>
      <c r="D431" s="59"/>
      <c r="E431" s="59"/>
      <c r="F431" s="59"/>
      <c r="G431" s="59"/>
      <c r="H431" s="59"/>
      <c r="I431" s="59"/>
    </row>
    <row r="432" spans="1:244" ht="11.1" customHeight="1" x14ac:dyDescent="0.2">
      <c r="A432" s="49" t="s">
        <v>259</v>
      </c>
      <c r="B432" s="49" t="s">
        <v>259</v>
      </c>
      <c r="C432" s="50" t="s">
        <v>513</v>
      </c>
      <c r="D432" s="69">
        <v>48450</v>
      </c>
      <c r="E432" s="69"/>
      <c r="F432" s="69">
        <f>SUM(D432:E432)</f>
        <v>48450</v>
      </c>
      <c r="G432" s="69">
        <v>48450</v>
      </c>
      <c r="H432" s="69">
        <v>53550</v>
      </c>
      <c r="I432" s="4" t="s">
        <v>285</v>
      </c>
    </row>
    <row r="433" spans="1:9" ht="11.1" customHeight="1" x14ac:dyDescent="0.2">
      <c r="A433" s="49" t="s">
        <v>259</v>
      </c>
      <c r="B433" s="49"/>
      <c r="C433" s="50" t="s">
        <v>514</v>
      </c>
      <c r="D433" s="69">
        <v>5759000</v>
      </c>
      <c r="E433" s="69"/>
      <c r="F433" s="69">
        <f t="shared" ref="F433:F450" si="67">SUM(D433:E433)</f>
        <v>5759000</v>
      </c>
      <c r="G433" s="69">
        <v>5759000</v>
      </c>
      <c r="H433" s="69">
        <v>5759000</v>
      </c>
      <c r="I433" s="4" t="s">
        <v>285</v>
      </c>
    </row>
    <row r="434" spans="1:9" ht="11.1" customHeight="1" x14ac:dyDescent="0.2">
      <c r="A434" s="49" t="s">
        <v>259</v>
      </c>
      <c r="B434" s="49"/>
      <c r="C434" s="50" t="s">
        <v>515</v>
      </c>
      <c r="D434" s="69">
        <v>11624500</v>
      </c>
      <c r="E434" s="69"/>
      <c r="F434" s="69">
        <f t="shared" si="67"/>
        <v>11624500</v>
      </c>
      <c r="G434" s="69">
        <v>11624500</v>
      </c>
      <c r="H434" s="69">
        <v>11624500</v>
      </c>
      <c r="I434" s="4" t="s">
        <v>285</v>
      </c>
    </row>
    <row r="435" spans="1:9" ht="11.1" customHeight="1" x14ac:dyDescent="0.2">
      <c r="A435" s="49" t="s">
        <v>259</v>
      </c>
      <c r="B435" s="49"/>
      <c r="C435" s="50" t="s">
        <v>611</v>
      </c>
      <c r="D435" s="69">
        <v>0</v>
      </c>
      <c r="E435" s="69"/>
      <c r="F435" s="69">
        <f t="shared" si="67"/>
        <v>0</v>
      </c>
      <c r="G435" s="69">
        <v>0</v>
      </c>
      <c r="H435" s="69">
        <v>120000</v>
      </c>
      <c r="I435" s="4" t="s">
        <v>285</v>
      </c>
    </row>
    <row r="436" spans="1:9" ht="11.1" customHeight="1" x14ac:dyDescent="0.2">
      <c r="A436" s="49" t="s">
        <v>259</v>
      </c>
      <c r="B436" s="49"/>
      <c r="C436" s="50" t="s">
        <v>516</v>
      </c>
      <c r="D436" s="69">
        <v>100000</v>
      </c>
      <c r="E436" s="69"/>
      <c r="F436" s="69">
        <f t="shared" si="67"/>
        <v>100000</v>
      </c>
      <c r="G436" s="69">
        <v>100000</v>
      </c>
      <c r="H436" s="69">
        <v>100000</v>
      </c>
      <c r="I436" s="4" t="s">
        <v>285</v>
      </c>
    </row>
    <row r="437" spans="1:9" ht="11.1" customHeight="1" x14ac:dyDescent="0.2">
      <c r="A437" s="49" t="s">
        <v>259</v>
      </c>
      <c r="B437" s="49"/>
      <c r="C437" s="50" t="s">
        <v>517</v>
      </c>
      <c r="D437" s="69">
        <v>4508000</v>
      </c>
      <c r="E437" s="69"/>
      <c r="F437" s="69">
        <f t="shared" si="67"/>
        <v>4508000</v>
      </c>
      <c r="G437" s="69">
        <v>4508000</v>
      </c>
      <c r="H437" s="69">
        <v>4553570</v>
      </c>
      <c r="I437" s="4" t="s">
        <v>285</v>
      </c>
    </row>
    <row r="438" spans="1:9" ht="11.1" customHeight="1" x14ac:dyDescent="0.2">
      <c r="A438" s="49" t="s">
        <v>259</v>
      </c>
      <c r="B438" s="49"/>
      <c r="C438" s="50" t="s">
        <v>518</v>
      </c>
      <c r="D438" s="69">
        <v>8500000</v>
      </c>
      <c r="E438" s="69"/>
      <c r="F438" s="69">
        <f t="shared" si="67"/>
        <v>8500000</v>
      </c>
      <c r="G438" s="69">
        <v>8500000</v>
      </c>
      <c r="H438" s="69">
        <v>8500000</v>
      </c>
      <c r="I438" s="4" t="s">
        <v>285</v>
      </c>
    </row>
    <row r="439" spans="1:9" ht="11.1" customHeight="1" x14ac:dyDescent="0.2">
      <c r="A439" s="49" t="s">
        <v>259</v>
      </c>
      <c r="B439" s="49"/>
      <c r="C439" s="50" t="s">
        <v>455</v>
      </c>
      <c r="D439" s="69">
        <v>3915653</v>
      </c>
      <c r="E439" s="69"/>
      <c r="F439" s="69">
        <f t="shared" si="67"/>
        <v>3915653</v>
      </c>
      <c r="G439" s="69">
        <v>3915653</v>
      </c>
      <c r="H439" s="69">
        <v>3915653</v>
      </c>
      <c r="I439" s="4" t="s">
        <v>285</v>
      </c>
    </row>
    <row r="440" spans="1:9" ht="11.1" customHeight="1" x14ac:dyDescent="0.2">
      <c r="A440" s="49" t="s">
        <v>377</v>
      </c>
      <c r="B440" s="49" t="s">
        <v>377</v>
      </c>
      <c r="C440" s="50" t="s">
        <v>519</v>
      </c>
      <c r="D440" s="69">
        <v>8116000</v>
      </c>
      <c r="E440" s="69"/>
      <c r="F440" s="69">
        <f t="shared" si="67"/>
        <v>8116000</v>
      </c>
      <c r="G440" s="69">
        <v>8116000</v>
      </c>
      <c r="H440" s="69">
        <v>8868000</v>
      </c>
      <c r="I440" s="4" t="s">
        <v>285</v>
      </c>
    </row>
    <row r="441" spans="1:9" ht="11.1" customHeight="1" x14ac:dyDescent="0.2">
      <c r="A441" s="49" t="s">
        <v>378</v>
      </c>
      <c r="B441" s="49" t="s">
        <v>378</v>
      </c>
      <c r="C441" s="2" t="s">
        <v>520</v>
      </c>
      <c r="D441" s="69">
        <v>36936</v>
      </c>
      <c r="E441" s="69"/>
      <c r="F441" s="69">
        <f t="shared" si="67"/>
        <v>36936</v>
      </c>
      <c r="G441" s="69">
        <v>35397</v>
      </c>
      <c r="H441" s="69">
        <v>32495</v>
      </c>
      <c r="I441" s="4" t="s">
        <v>285</v>
      </c>
    </row>
    <row r="442" spans="1:9" ht="11.1" customHeight="1" x14ac:dyDescent="0.2">
      <c r="A442" s="49" t="s">
        <v>308</v>
      </c>
      <c r="B442" s="49" t="s">
        <v>308</v>
      </c>
      <c r="C442" s="2" t="s">
        <v>612</v>
      </c>
      <c r="D442" s="69">
        <v>2819362</v>
      </c>
      <c r="E442" s="69">
        <v>928000</v>
      </c>
      <c r="F442" s="69">
        <f t="shared" si="67"/>
        <v>3747362</v>
      </c>
      <c r="G442" s="69">
        <v>3747362</v>
      </c>
      <c r="H442" s="69">
        <v>2881326</v>
      </c>
      <c r="I442" s="4" t="s">
        <v>285</v>
      </c>
    </row>
    <row r="443" spans="1:9" ht="11.1" customHeight="1" x14ac:dyDescent="0.2">
      <c r="A443" s="49" t="s">
        <v>275</v>
      </c>
      <c r="B443" s="49" t="s">
        <v>308</v>
      </c>
      <c r="C443" s="2" t="s">
        <v>505</v>
      </c>
      <c r="D443" s="69">
        <v>846958</v>
      </c>
      <c r="E443" s="69"/>
      <c r="F443" s="69">
        <f>SUM(D443:E443)</f>
        <v>846958</v>
      </c>
      <c r="G443" s="69">
        <v>846958</v>
      </c>
      <c r="H443" s="69">
        <v>1774958</v>
      </c>
      <c r="I443" s="4" t="s">
        <v>285</v>
      </c>
    </row>
    <row r="444" spans="1:9" ht="11.1" customHeight="1" x14ac:dyDescent="0.2">
      <c r="A444" s="49" t="s">
        <v>275</v>
      </c>
      <c r="B444" s="49" t="s">
        <v>275</v>
      </c>
      <c r="C444" s="2" t="s">
        <v>369</v>
      </c>
      <c r="D444" s="69"/>
      <c r="E444" s="69">
        <v>2161540</v>
      </c>
      <c r="F444" s="69">
        <f t="shared" si="67"/>
        <v>2161540</v>
      </c>
      <c r="G444" s="69">
        <v>2161540</v>
      </c>
      <c r="H444" s="69">
        <v>0</v>
      </c>
      <c r="I444" s="4" t="s">
        <v>285</v>
      </c>
    </row>
    <row r="445" spans="1:9" ht="11.1" customHeight="1" x14ac:dyDescent="0.2">
      <c r="A445" s="49" t="s">
        <v>275</v>
      </c>
      <c r="B445" s="49"/>
      <c r="C445" s="2" t="s">
        <v>461</v>
      </c>
      <c r="D445" s="69"/>
      <c r="E445" s="69"/>
      <c r="F445" s="69">
        <f t="shared" si="67"/>
        <v>0</v>
      </c>
      <c r="G445" s="69">
        <v>0</v>
      </c>
      <c r="H445" s="69">
        <v>0</v>
      </c>
      <c r="I445" s="4" t="s">
        <v>285</v>
      </c>
    </row>
    <row r="446" spans="1:9" ht="11.1" customHeight="1" x14ac:dyDescent="0.2">
      <c r="A446" s="49" t="s">
        <v>275</v>
      </c>
      <c r="B446" s="49"/>
      <c r="C446" s="2" t="s">
        <v>276</v>
      </c>
      <c r="D446" s="69"/>
      <c r="E446" s="69">
        <v>12673000</v>
      </c>
      <c r="F446" s="69">
        <f t="shared" si="67"/>
        <v>12673000</v>
      </c>
      <c r="G446" s="69">
        <v>12673000</v>
      </c>
      <c r="H446" s="69">
        <v>0</v>
      </c>
      <c r="I446" s="4" t="s">
        <v>285</v>
      </c>
    </row>
    <row r="447" spans="1:9" ht="11.1" customHeight="1" x14ac:dyDescent="0.2">
      <c r="A447" s="49" t="s">
        <v>597</v>
      </c>
      <c r="B447" s="49"/>
      <c r="C447" s="2" t="s">
        <v>598</v>
      </c>
      <c r="D447" s="69">
        <v>0</v>
      </c>
      <c r="E447" s="69"/>
      <c r="F447" s="69">
        <f t="shared" si="67"/>
        <v>0</v>
      </c>
      <c r="G447" s="69">
        <v>9081654</v>
      </c>
      <c r="H447" s="69">
        <v>0</v>
      </c>
      <c r="I447" s="4" t="s">
        <v>285</v>
      </c>
    </row>
    <row r="448" spans="1:9" ht="11.1" customHeight="1" x14ac:dyDescent="0.2">
      <c r="A448" s="49" t="s">
        <v>462</v>
      </c>
      <c r="B448" s="49"/>
      <c r="C448" s="2" t="s">
        <v>463</v>
      </c>
      <c r="D448" s="69"/>
      <c r="E448" s="69"/>
      <c r="F448" s="69">
        <f t="shared" si="67"/>
        <v>0</v>
      </c>
      <c r="G448" s="69">
        <v>0</v>
      </c>
      <c r="H448" s="69">
        <v>0</v>
      </c>
      <c r="I448" s="4" t="s">
        <v>285</v>
      </c>
    </row>
    <row r="449" spans="1:244" ht="11.1" customHeight="1" x14ac:dyDescent="0.2">
      <c r="A449" s="49" t="s">
        <v>462</v>
      </c>
      <c r="B449" s="49"/>
      <c r="C449" s="2" t="s">
        <v>471</v>
      </c>
      <c r="D449" s="69"/>
      <c r="E449" s="69">
        <v>2733470</v>
      </c>
      <c r="F449" s="69">
        <f t="shared" si="67"/>
        <v>2733470</v>
      </c>
      <c r="G449" s="69">
        <v>2733470</v>
      </c>
      <c r="H449" s="69">
        <v>0</v>
      </c>
      <c r="I449" s="4" t="s">
        <v>285</v>
      </c>
    </row>
    <row r="450" spans="1:244" ht="11.1" customHeight="1" x14ac:dyDescent="0.2">
      <c r="A450" s="49" t="s">
        <v>360</v>
      </c>
      <c r="B450" s="49" t="s">
        <v>360</v>
      </c>
      <c r="C450" s="2" t="s">
        <v>512</v>
      </c>
      <c r="D450" s="69"/>
      <c r="E450" s="2"/>
      <c r="F450" s="69">
        <f t="shared" si="67"/>
        <v>0</v>
      </c>
      <c r="G450" s="69">
        <v>0</v>
      </c>
      <c r="H450" s="69">
        <v>0</v>
      </c>
      <c r="I450" s="4" t="s">
        <v>285</v>
      </c>
    </row>
    <row r="451" spans="1:244" s="44" customFormat="1" ht="11.1" customHeight="1" x14ac:dyDescent="0.2">
      <c r="A451" s="58"/>
      <c r="B451" s="58"/>
      <c r="C451" s="58" t="s">
        <v>61</v>
      </c>
      <c r="D451" s="58">
        <f>SUM(D432:D450)</f>
        <v>46274859</v>
      </c>
      <c r="E451" s="58">
        <f>SUM(E432:E450)</f>
        <v>18496010</v>
      </c>
      <c r="F451" s="58">
        <f>SUM(F432:F450)</f>
        <v>64770869</v>
      </c>
      <c r="G451" s="58">
        <f>SUM(G432:G450)</f>
        <v>73850984</v>
      </c>
      <c r="H451" s="58">
        <f>SUM(H432:H450)</f>
        <v>48183052</v>
      </c>
      <c r="I451" s="92"/>
    </row>
    <row r="452" spans="1:244" s="44" customFormat="1" ht="11.1" customHeight="1" x14ac:dyDescent="0.2">
      <c r="A452" s="59"/>
      <c r="B452" s="59"/>
      <c r="C452" s="59"/>
      <c r="D452" s="59"/>
      <c r="E452" s="59"/>
      <c r="F452" s="59"/>
      <c r="G452" s="59"/>
      <c r="H452" s="59"/>
      <c r="I452" s="59"/>
    </row>
    <row r="453" spans="1:244" s="44" customFormat="1" ht="11.1" customHeight="1" x14ac:dyDescent="0.2">
      <c r="A453" s="59"/>
      <c r="B453" s="59"/>
      <c r="C453" s="59"/>
      <c r="D453" s="59"/>
      <c r="E453" s="59"/>
      <c r="F453" s="59"/>
      <c r="G453" s="59"/>
      <c r="H453" s="59"/>
      <c r="I453" s="59"/>
    </row>
    <row r="454" spans="1:244" s="40" customFormat="1" x14ac:dyDescent="0.2">
      <c r="A454" s="45" t="s">
        <v>476</v>
      </c>
      <c r="B454" s="45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</row>
    <row r="455" spans="1:244" s="40" customFormat="1" x14ac:dyDescent="0.2">
      <c r="A455" s="45" t="s">
        <v>210</v>
      </c>
      <c r="B455" s="45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</row>
    <row r="456" spans="1:244" s="6" customFormat="1" x14ac:dyDescent="0.2">
      <c r="A456" s="53" t="s">
        <v>52</v>
      </c>
      <c r="B456" s="53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</row>
    <row r="457" spans="1:244" x14ac:dyDescent="0.2">
      <c r="A457" s="49" t="s">
        <v>477</v>
      </c>
      <c r="B457" s="49" t="s">
        <v>478</v>
      </c>
      <c r="C457" s="50" t="s">
        <v>523</v>
      </c>
      <c r="D457" s="2">
        <v>202937</v>
      </c>
      <c r="E457" s="2">
        <v>0</v>
      </c>
      <c r="F457" s="2">
        <f>D457+E457</f>
        <v>202937</v>
      </c>
      <c r="G457" s="2">
        <v>202937</v>
      </c>
      <c r="H457" s="2">
        <v>1069931</v>
      </c>
      <c r="J457" s="4"/>
      <c r="K457" s="4"/>
      <c r="L457" s="4"/>
      <c r="M457" s="4"/>
      <c r="N457" s="4"/>
    </row>
    <row r="458" spans="1:244" s="44" customFormat="1" x14ac:dyDescent="0.2">
      <c r="A458" s="56"/>
      <c r="B458" s="56"/>
      <c r="C458" s="57" t="s">
        <v>53</v>
      </c>
      <c r="D458" s="58">
        <f t="shared" ref="D458:H458" si="68">SUM(D457:D457)</f>
        <v>202937</v>
      </c>
      <c r="E458" s="58">
        <f t="shared" si="68"/>
        <v>0</v>
      </c>
      <c r="F458" s="58">
        <f t="shared" si="68"/>
        <v>202937</v>
      </c>
      <c r="G458" s="58">
        <f t="shared" si="68"/>
        <v>202937</v>
      </c>
      <c r="H458" s="58">
        <f t="shared" si="68"/>
        <v>1069931</v>
      </c>
      <c r="I458" s="59"/>
      <c r="J458" s="59"/>
      <c r="K458" s="59"/>
      <c r="L458" s="59"/>
      <c r="M458" s="59"/>
      <c r="N458" s="59"/>
    </row>
    <row r="459" spans="1:244" s="44" customFormat="1" x14ac:dyDescent="0.2">
      <c r="A459" s="48"/>
      <c r="B459" s="48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</row>
    <row r="460" spans="1:244" s="44" customFormat="1" ht="11.1" customHeight="1" x14ac:dyDescent="0.2">
      <c r="A460" s="59"/>
      <c r="B460" s="59"/>
      <c r="C460" s="59"/>
      <c r="D460" s="59"/>
      <c r="E460" s="59"/>
      <c r="F460" s="59"/>
      <c r="G460" s="59"/>
      <c r="H460" s="59"/>
      <c r="I460" s="59"/>
    </row>
    <row r="461" spans="1:244" s="6" customFormat="1" ht="11.85" customHeight="1" x14ac:dyDescent="0.2">
      <c r="A461" s="70" t="s">
        <v>326</v>
      </c>
      <c r="B461" s="70"/>
      <c r="C461" s="40"/>
      <c r="D461" s="7"/>
      <c r="E461" s="7"/>
      <c r="F461" s="7"/>
      <c r="G461" s="7"/>
      <c r="H461" s="7"/>
      <c r="I461" s="7"/>
    </row>
    <row r="462" spans="1:244" s="6" customFormat="1" ht="11.85" customHeight="1" x14ac:dyDescent="0.2">
      <c r="A462" s="45" t="s">
        <v>210</v>
      </c>
      <c r="B462" s="45"/>
      <c r="C462" s="45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  <c r="Z462" s="45"/>
      <c r="AA462" s="45"/>
      <c r="AB462" s="45"/>
      <c r="AC462" s="45"/>
      <c r="AD462" s="45"/>
      <c r="AE462" s="45"/>
      <c r="AF462" s="45"/>
      <c r="AG462" s="45"/>
      <c r="AH462" s="45"/>
      <c r="AI462" s="45"/>
      <c r="AJ462" s="45"/>
      <c r="AK462" s="45"/>
      <c r="AL462" s="45"/>
      <c r="AM462" s="45"/>
      <c r="AN462" s="45"/>
      <c r="AO462" s="45"/>
      <c r="AP462" s="45"/>
      <c r="AQ462" s="45"/>
      <c r="AR462" s="45"/>
      <c r="AS462" s="45"/>
      <c r="AT462" s="45"/>
      <c r="AU462" s="45"/>
      <c r="AV462" s="45"/>
      <c r="AW462" s="45"/>
      <c r="AX462" s="45"/>
      <c r="AY462" s="45"/>
      <c r="AZ462" s="45"/>
      <c r="BA462" s="45"/>
      <c r="BB462" s="45"/>
      <c r="BC462" s="45"/>
      <c r="BD462" s="45"/>
      <c r="BE462" s="45"/>
      <c r="BF462" s="45"/>
      <c r="BG462" s="45"/>
      <c r="BH462" s="45"/>
      <c r="BI462" s="45"/>
      <c r="BJ462" s="45"/>
      <c r="BK462" s="45"/>
      <c r="BL462" s="45"/>
      <c r="BM462" s="45"/>
      <c r="BN462" s="45"/>
      <c r="BO462" s="45"/>
      <c r="BP462" s="45"/>
      <c r="BQ462" s="45"/>
      <c r="BR462" s="45"/>
      <c r="BS462" s="45"/>
      <c r="BT462" s="45"/>
      <c r="BU462" s="45"/>
      <c r="BV462" s="45"/>
      <c r="BW462" s="45"/>
      <c r="BX462" s="45"/>
      <c r="BY462" s="45"/>
      <c r="BZ462" s="45"/>
      <c r="CA462" s="45"/>
      <c r="CB462" s="45"/>
      <c r="CC462" s="45"/>
      <c r="CD462" s="45"/>
      <c r="CE462" s="45"/>
      <c r="CF462" s="45"/>
      <c r="CG462" s="45"/>
      <c r="CH462" s="45"/>
      <c r="CI462" s="45"/>
      <c r="CJ462" s="45"/>
      <c r="CK462" s="45"/>
      <c r="CL462" s="45"/>
      <c r="CM462" s="45"/>
      <c r="CN462" s="45"/>
      <c r="CO462" s="45"/>
      <c r="CP462" s="45"/>
      <c r="CQ462" s="45"/>
      <c r="CR462" s="45"/>
      <c r="CS462" s="45"/>
      <c r="CT462" s="45"/>
      <c r="CU462" s="45"/>
      <c r="CV462" s="45"/>
      <c r="CW462" s="45"/>
      <c r="CX462" s="45"/>
      <c r="CY462" s="45"/>
      <c r="CZ462" s="45"/>
      <c r="DA462" s="45"/>
      <c r="DB462" s="45"/>
      <c r="DC462" s="45"/>
      <c r="DD462" s="45"/>
      <c r="DE462" s="45"/>
      <c r="DF462" s="45"/>
      <c r="DG462" s="45"/>
      <c r="DH462" s="45"/>
      <c r="DI462" s="45"/>
      <c r="DJ462" s="45"/>
      <c r="DK462" s="45"/>
      <c r="DL462" s="45"/>
      <c r="DM462" s="45"/>
      <c r="DN462" s="45"/>
      <c r="DO462" s="45"/>
      <c r="DP462" s="45"/>
      <c r="DQ462" s="45"/>
      <c r="DR462" s="45"/>
      <c r="DS462" s="45"/>
      <c r="DT462" s="45"/>
      <c r="DU462" s="45"/>
      <c r="DV462" s="45"/>
      <c r="DW462" s="45"/>
      <c r="DX462" s="45"/>
      <c r="DY462" s="45"/>
      <c r="DZ462" s="45"/>
      <c r="EA462" s="45"/>
      <c r="EB462" s="45"/>
      <c r="EC462" s="45"/>
      <c r="ED462" s="45"/>
      <c r="EE462" s="45"/>
      <c r="EF462" s="45"/>
      <c r="EG462" s="45"/>
      <c r="EH462" s="45"/>
      <c r="EI462" s="45"/>
      <c r="EJ462" s="45"/>
      <c r="EK462" s="45"/>
      <c r="EL462" s="45"/>
      <c r="EM462" s="45"/>
      <c r="EN462" s="45"/>
      <c r="EO462" s="45"/>
      <c r="EP462" s="45"/>
      <c r="EQ462" s="45"/>
      <c r="ER462" s="45"/>
      <c r="ES462" s="45"/>
      <c r="ET462" s="45"/>
      <c r="EU462" s="45"/>
      <c r="EV462" s="45"/>
      <c r="EW462" s="45"/>
      <c r="EX462" s="45"/>
      <c r="EY462" s="45"/>
      <c r="EZ462" s="45"/>
      <c r="FA462" s="45"/>
      <c r="FB462" s="45"/>
      <c r="FC462" s="45"/>
      <c r="FD462" s="45"/>
      <c r="FE462" s="45"/>
      <c r="FF462" s="45"/>
      <c r="FG462" s="45"/>
      <c r="FH462" s="45"/>
      <c r="FI462" s="45"/>
      <c r="FJ462" s="45"/>
      <c r="FK462" s="45"/>
      <c r="FL462" s="45"/>
      <c r="FM462" s="45"/>
      <c r="FN462" s="45"/>
      <c r="FO462" s="45"/>
      <c r="FP462" s="45"/>
      <c r="FQ462" s="45"/>
      <c r="FR462" s="45"/>
      <c r="FS462" s="45"/>
      <c r="FT462" s="45"/>
      <c r="FU462" s="45"/>
      <c r="FV462" s="45"/>
      <c r="FW462" s="45"/>
      <c r="FX462" s="45"/>
      <c r="FY462" s="45"/>
      <c r="FZ462" s="45"/>
      <c r="GA462" s="45"/>
      <c r="GB462" s="45"/>
      <c r="GC462" s="45"/>
      <c r="GD462" s="45"/>
      <c r="GE462" s="45"/>
      <c r="GF462" s="45"/>
      <c r="GG462" s="45"/>
      <c r="GH462" s="45"/>
      <c r="GI462" s="45"/>
      <c r="GJ462" s="45"/>
      <c r="GK462" s="45"/>
      <c r="GL462" s="45"/>
      <c r="GM462" s="45"/>
      <c r="GN462" s="45"/>
      <c r="GO462" s="45"/>
      <c r="GP462" s="45"/>
      <c r="GQ462" s="45"/>
      <c r="GR462" s="45"/>
      <c r="GS462" s="45"/>
      <c r="GT462" s="45"/>
      <c r="GU462" s="45"/>
      <c r="GV462" s="45"/>
      <c r="GW462" s="45"/>
      <c r="GX462" s="45"/>
      <c r="GY462" s="45"/>
      <c r="GZ462" s="45"/>
      <c r="HA462" s="45"/>
      <c r="HB462" s="45"/>
      <c r="HC462" s="45"/>
      <c r="HD462" s="45"/>
      <c r="HE462" s="45"/>
      <c r="HF462" s="45"/>
      <c r="HG462" s="45"/>
      <c r="HH462" s="45"/>
      <c r="HI462" s="45"/>
      <c r="HJ462" s="45"/>
      <c r="HK462" s="45"/>
      <c r="HL462" s="45"/>
      <c r="HM462" s="45"/>
      <c r="HN462" s="45"/>
      <c r="HO462" s="45"/>
      <c r="HP462" s="45"/>
      <c r="HQ462" s="45"/>
      <c r="HR462" s="45"/>
      <c r="HS462" s="45"/>
      <c r="HT462" s="45"/>
      <c r="HU462" s="45"/>
      <c r="HV462" s="45"/>
      <c r="HW462" s="45"/>
      <c r="HX462" s="45"/>
      <c r="HY462" s="45"/>
      <c r="HZ462" s="45"/>
      <c r="IA462" s="45"/>
      <c r="IB462" s="45"/>
      <c r="IC462" s="45"/>
      <c r="ID462" s="45"/>
      <c r="IE462" s="45"/>
      <c r="IF462" s="45"/>
      <c r="IG462" s="45"/>
      <c r="IH462" s="45"/>
      <c r="II462" s="45"/>
      <c r="IJ462" s="45"/>
    </row>
    <row r="463" spans="1:244" s="6" customFormat="1" x14ac:dyDescent="0.2">
      <c r="A463" s="53" t="s">
        <v>50</v>
      </c>
      <c r="B463" s="53"/>
      <c r="D463" s="7"/>
      <c r="E463" s="7"/>
      <c r="F463" s="7"/>
      <c r="G463" s="7"/>
      <c r="H463" s="7"/>
      <c r="I463" s="7"/>
    </row>
    <row r="464" spans="1:244" ht="11.1" customHeight="1" x14ac:dyDescent="0.2">
      <c r="A464" s="49" t="s">
        <v>295</v>
      </c>
      <c r="B464" s="49" t="s">
        <v>295</v>
      </c>
      <c r="C464" s="2" t="s">
        <v>524</v>
      </c>
      <c r="D464" s="69">
        <v>0</v>
      </c>
      <c r="E464" s="69"/>
      <c r="F464" s="69">
        <f t="shared" ref="F464:F465" si="69">SUM(D464:E464)</f>
        <v>0</v>
      </c>
      <c r="G464" s="69">
        <v>0</v>
      </c>
      <c r="H464" s="69">
        <v>0</v>
      </c>
      <c r="I464" s="4" t="s">
        <v>285</v>
      </c>
    </row>
    <row r="465" spans="1:244" ht="11.1" customHeight="1" x14ac:dyDescent="0.2">
      <c r="A465" s="49" t="s">
        <v>295</v>
      </c>
      <c r="B465" s="49"/>
      <c r="C465" s="2" t="s">
        <v>525</v>
      </c>
      <c r="D465" s="69">
        <v>0</v>
      </c>
      <c r="E465" s="69"/>
      <c r="F465" s="69">
        <f t="shared" si="69"/>
        <v>0</v>
      </c>
      <c r="G465" s="69">
        <v>0</v>
      </c>
      <c r="H465" s="69">
        <v>0</v>
      </c>
      <c r="I465" s="4" t="s">
        <v>285</v>
      </c>
    </row>
    <row r="466" spans="1:244" s="44" customFormat="1" x14ac:dyDescent="0.2">
      <c r="A466" s="56"/>
      <c r="B466" s="56"/>
      <c r="C466" s="57" t="s">
        <v>51</v>
      </c>
      <c r="D466" s="58">
        <f t="shared" ref="D466:H466" si="70">SUM(D464:D465)</f>
        <v>0</v>
      </c>
      <c r="E466" s="58">
        <f t="shared" si="70"/>
        <v>0</v>
      </c>
      <c r="F466" s="58">
        <f t="shared" si="70"/>
        <v>0</v>
      </c>
      <c r="G466" s="58">
        <f t="shared" si="70"/>
        <v>0</v>
      </c>
      <c r="H466" s="58">
        <f t="shared" si="70"/>
        <v>0</v>
      </c>
      <c r="I466" s="59"/>
    </row>
    <row r="467" spans="1:244" s="44" customFormat="1" ht="11.1" customHeight="1" x14ac:dyDescent="0.2">
      <c r="A467" s="59"/>
      <c r="B467" s="59"/>
      <c r="C467" s="59"/>
      <c r="D467" s="59"/>
      <c r="E467" s="59"/>
      <c r="F467" s="59"/>
      <c r="G467" s="59"/>
      <c r="H467" s="59"/>
      <c r="I467" s="59"/>
    </row>
    <row r="468" spans="1:244" s="44" customFormat="1" ht="11.1" customHeight="1" x14ac:dyDescent="0.2">
      <c r="A468" s="59"/>
      <c r="B468" s="59"/>
      <c r="C468" s="59"/>
      <c r="D468" s="59"/>
      <c r="E468" s="59"/>
      <c r="F468" s="59"/>
      <c r="G468" s="59"/>
      <c r="H468" s="59"/>
      <c r="I468" s="59"/>
    </row>
    <row r="469" spans="1:244" s="44" customFormat="1" ht="12.4" customHeight="1" x14ac:dyDescent="0.2">
      <c r="A469" s="45" t="s">
        <v>322</v>
      </c>
      <c r="B469" s="45"/>
      <c r="C469" s="45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45"/>
      <c r="AB469" s="45"/>
      <c r="AC469" s="45"/>
      <c r="AD469" s="45"/>
      <c r="AE469" s="45"/>
      <c r="AF469" s="45"/>
      <c r="AG469" s="45"/>
      <c r="AH469" s="45"/>
      <c r="AI469" s="45"/>
      <c r="AJ469" s="45"/>
      <c r="AK469" s="45"/>
      <c r="AL469" s="45"/>
      <c r="AM469" s="45"/>
      <c r="AN469" s="45"/>
      <c r="AO469" s="45"/>
      <c r="AP469" s="45"/>
      <c r="AQ469" s="45"/>
      <c r="AR469" s="45"/>
      <c r="AS469" s="45"/>
      <c r="AT469" s="45"/>
      <c r="AU469" s="45"/>
      <c r="AV469" s="45"/>
      <c r="AW469" s="45"/>
      <c r="AX469" s="45"/>
      <c r="AY469" s="45"/>
      <c r="AZ469" s="45"/>
      <c r="BA469" s="45"/>
      <c r="BB469" s="45"/>
      <c r="BC469" s="45"/>
      <c r="BD469" s="45"/>
      <c r="BE469" s="45"/>
      <c r="BF469" s="45"/>
      <c r="BG469" s="45"/>
      <c r="BH469" s="45"/>
      <c r="BI469" s="45"/>
      <c r="BJ469" s="45"/>
      <c r="BK469" s="45"/>
      <c r="BL469" s="45"/>
      <c r="BM469" s="45"/>
      <c r="BN469" s="45"/>
      <c r="BO469" s="45"/>
      <c r="BP469" s="45"/>
      <c r="BQ469" s="45"/>
      <c r="BR469" s="45"/>
      <c r="BS469" s="45"/>
      <c r="BT469" s="45"/>
      <c r="BU469" s="45"/>
      <c r="BV469" s="45"/>
      <c r="BW469" s="45"/>
      <c r="BX469" s="45"/>
      <c r="BY469" s="45"/>
      <c r="BZ469" s="45"/>
      <c r="CA469" s="45"/>
      <c r="CB469" s="45"/>
      <c r="CC469" s="45"/>
      <c r="CD469" s="45"/>
      <c r="CE469" s="45"/>
      <c r="CF469" s="45"/>
      <c r="CG469" s="45"/>
      <c r="CH469" s="45"/>
      <c r="CI469" s="45"/>
      <c r="CJ469" s="45"/>
      <c r="CK469" s="45"/>
      <c r="CL469" s="45"/>
      <c r="CM469" s="45"/>
      <c r="CN469" s="45"/>
      <c r="CO469" s="45"/>
      <c r="CP469" s="45"/>
      <c r="CQ469" s="45"/>
      <c r="CR469" s="45"/>
      <c r="CS469" s="45"/>
      <c r="CT469" s="45"/>
      <c r="CU469" s="45"/>
      <c r="CV469" s="45"/>
      <c r="CW469" s="45"/>
      <c r="CX469" s="45"/>
      <c r="CY469" s="45"/>
      <c r="CZ469" s="45"/>
      <c r="DA469" s="45"/>
      <c r="DB469" s="45"/>
      <c r="DC469" s="45"/>
      <c r="DD469" s="45"/>
      <c r="DE469" s="45"/>
      <c r="DF469" s="45"/>
      <c r="DG469" s="45"/>
      <c r="DH469" s="45"/>
      <c r="DI469" s="45"/>
      <c r="DJ469" s="45"/>
      <c r="DK469" s="45"/>
      <c r="DL469" s="45"/>
      <c r="DM469" s="45"/>
      <c r="DN469" s="45"/>
      <c r="DO469" s="45"/>
      <c r="DP469" s="45"/>
      <c r="DQ469" s="45"/>
      <c r="DR469" s="45"/>
      <c r="DS469" s="45"/>
      <c r="DT469" s="45"/>
      <c r="DU469" s="45"/>
      <c r="DV469" s="45"/>
      <c r="DW469" s="45"/>
      <c r="DX469" s="45"/>
      <c r="DY469" s="45"/>
      <c r="DZ469" s="45"/>
      <c r="EA469" s="45"/>
      <c r="EB469" s="45"/>
      <c r="EC469" s="45"/>
      <c r="ED469" s="45"/>
      <c r="EE469" s="45"/>
      <c r="EF469" s="45"/>
      <c r="EG469" s="45"/>
      <c r="EH469" s="45"/>
      <c r="EI469" s="45"/>
      <c r="EJ469" s="45"/>
      <c r="EK469" s="45"/>
      <c r="EL469" s="45"/>
      <c r="EM469" s="45"/>
      <c r="EN469" s="45"/>
      <c r="EO469" s="45"/>
      <c r="EP469" s="45"/>
      <c r="EQ469" s="45"/>
      <c r="ER469" s="45"/>
      <c r="ES469" s="45"/>
      <c r="ET469" s="45"/>
      <c r="EU469" s="45"/>
      <c r="EV469" s="45"/>
      <c r="EW469" s="45"/>
      <c r="EX469" s="45"/>
      <c r="EY469" s="45"/>
      <c r="EZ469" s="45"/>
      <c r="FA469" s="45"/>
      <c r="FB469" s="45"/>
      <c r="FC469" s="45"/>
      <c r="FD469" s="45"/>
      <c r="FE469" s="45"/>
      <c r="FF469" s="45"/>
      <c r="FG469" s="45"/>
      <c r="FH469" s="45"/>
      <c r="FI469" s="45"/>
      <c r="FJ469" s="45"/>
      <c r="FK469" s="45"/>
      <c r="FL469" s="45"/>
      <c r="FM469" s="45"/>
      <c r="FN469" s="45"/>
      <c r="FO469" s="45"/>
      <c r="FP469" s="45"/>
      <c r="FQ469" s="45"/>
      <c r="FR469" s="45"/>
      <c r="FS469" s="45"/>
      <c r="FT469" s="45"/>
      <c r="FU469" s="45"/>
      <c r="FV469" s="45"/>
      <c r="FW469" s="45"/>
      <c r="FX469" s="45"/>
      <c r="FY469" s="45"/>
      <c r="FZ469" s="45"/>
      <c r="GA469" s="45"/>
      <c r="GB469" s="45"/>
      <c r="GC469" s="45"/>
      <c r="GD469" s="45"/>
      <c r="GE469" s="45"/>
      <c r="GF469" s="45"/>
      <c r="GG469" s="45"/>
      <c r="GH469" s="45"/>
      <c r="GI469" s="45"/>
      <c r="GJ469" s="45"/>
      <c r="GK469" s="45"/>
      <c r="GL469" s="45"/>
      <c r="GM469" s="45"/>
      <c r="GN469" s="45"/>
      <c r="GO469" s="45"/>
      <c r="GP469" s="45"/>
      <c r="GQ469" s="45"/>
      <c r="GR469" s="45"/>
      <c r="GS469" s="45"/>
      <c r="GT469" s="45"/>
      <c r="GU469" s="45"/>
      <c r="GV469" s="45"/>
      <c r="GW469" s="45"/>
      <c r="GX469" s="45"/>
      <c r="GY469" s="45"/>
      <c r="GZ469" s="45"/>
      <c r="HA469" s="45"/>
      <c r="HB469" s="45"/>
      <c r="HC469" s="45"/>
      <c r="HD469" s="45"/>
      <c r="HE469" s="45"/>
      <c r="HF469" s="45"/>
      <c r="HG469" s="45"/>
      <c r="HH469" s="45"/>
      <c r="HI469" s="45"/>
      <c r="HJ469" s="45"/>
      <c r="HK469" s="45"/>
      <c r="HL469" s="45"/>
      <c r="HM469" s="45"/>
      <c r="HN469" s="45"/>
      <c r="HO469" s="45"/>
      <c r="HP469" s="45"/>
      <c r="HQ469" s="45"/>
      <c r="HR469" s="45"/>
      <c r="HS469" s="45"/>
      <c r="HT469" s="45"/>
      <c r="HU469" s="45"/>
      <c r="HV469" s="45"/>
      <c r="HW469" s="45"/>
      <c r="HX469" s="45"/>
      <c r="HY469" s="45"/>
      <c r="HZ469" s="45"/>
      <c r="IA469" s="45"/>
      <c r="IB469" s="45"/>
      <c r="IC469" s="45"/>
      <c r="ID469" s="45"/>
      <c r="IE469" s="45"/>
      <c r="IF469" s="45"/>
      <c r="IG469" s="45"/>
      <c r="IH469" s="45"/>
      <c r="II469" s="45"/>
      <c r="IJ469" s="45"/>
    </row>
    <row r="470" spans="1:244" s="44" customFormat="1" ht="12.4" customHeight="1" x14ac:dyDescent="0.2">
      <c r="A470" s="45" t="s">
        <v>210</v>
      </c>
      <c r="B470" s="45"/>
      <c r="C470" s="45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  <c r="Z470" s="45"/>
      <c r="AA470" s="45"/>
      <c r="AB470" s="45"/>
      <c r="AC470" s="45"/>
      <c r="AD470" s="45"/>
      <c r="AE470" s="45"/>
      <c r="AF470" s="45"/>
      <c r="AG470" s="45"/>
      <c r="AH470" s="45"/>
      <c r="AI470" s="45"/>
      <c r="AJ470" s="45"/>
      <c r="AK470" s="45"/>
      <c r="AL470" s="45"/>
      <c r="AM470" s="45"/>
      <c r="AN470" s="45"/>
      <c r="AO470" s="45"/>
      <c r="AP470" s="45"/>
      <c r="AQ470" s="45"/>
      <c r="AR470" s="45"/>
      <c r="AS470" s="45"/>
      <c r="AT470" s="45"/>
      <c r="AU470" s="45"/>
      <c r="AV470" s="45"/>
      <c r="AW470" s="45"/>
      <c r="AX470" s="45"/>
      <c r="AY470" s="45"/>
      <c r="AZ470" s="45"/>
      <c r="BA470" s="45"/>
      <c r="BB470" s="45"/>
      <c r="BC470" s="45"/>
      <c r="BD470" s="45"/>
      <c r="BE470" s="45"/>
      <c r="BF470" s="45"/>
      <c r="BG470" s="45"/>
      <c r="BH470" s="45"/>
      <c r="BI470" s="45"/>
      <c r="BJ470" s="45"/>
      <c r="BK470" s="45"/>
      <c r="BL470" s="45"/>
      <c r="BM470" s="45"/>
      <c r="BN470" s="45"/>
      <c r="BO470" s="45"/>
      <c r="BP470" s="45"/>
      <c r="BQ470" s="45"/>
      <c r="BR470" s="45"/>
      <c r="BS470" s="45"/>
      <c r="BT470" s="45"/>
      <c r="BU470" s="45"/>
      <c r="BV470" s="45"/>
      <c r="BW470" s="45"/>
      <c r="BX470" s="45"/>
      <c r="BY470" s="45"/>
      <c r="BZ470" s="45"/>
      <c r="CA470" s="45"/>
      <c r="CB470" s="45"/>
      <c r="CC470" s="45"/>
      <c r="CD470" s="45"/>
      <c r="CE470" s="45"/>
      <c r="CF470" s="45"/>
      <c r="CG470" s="45"/>
      <c r="CH470" s="45"/>
      <c r="CI470" s="45"/>
      <c r="CJ470" s="45"/>
      <c r="CK470" s="45"/>
      <c r="CL470" s="45"/>
      <c r="CM470" s="45"/>
      <c r="CN470" s="45"/>
      <c r="CO470" s="45"/>
      <c r="CP470" s="45"/>
      <c r="CQ470" s="45"/>
      <c r="CR470" s="45"/>
      <c r="CS470" s="45"/>
      <c r="CT470" s="45"/>
      <c r="CU470" s="45"/>
      <c r="CV470" s="45"/>
      <c r="CW470" s="45"/>
      <c r="CX470" s="45"/>
      <c r="CY470" s="45"/>
      <c r="CZ470" s="45"/>
      <c r="DA470" s="45"/>
      <c r="DB470" s="45"/>
      <c r="DC470" s="45"/>
      <c r="DD470" s="45"/>
      <c r="DE470" s="45"/>
      <c r="DF470" s="45"/>
      <c r="DG470" s="45"/>
      <c r="DH470" s="45"/>
      <c r="DI470" s="45"/>
      <c r="DJ470" s="45"/>
      <c r="DK470" s="45"/>
      <c r="DL470" s="45"/>
      <c r="DM470" s="45"/>
      <c r="DN470" s="45"/>
      <c r="DO470" s="45"/>
      <c r="DP470" s="45"/>
      <c r="DQ470" s="45"/>
      <c r="DR470" s="45"/>
      <c r="DS470" s="45"/>
      <c r="DT470" s="45"/>
      <c r="DU470" s="45"/>
      <c r="DV470" s="45"/>
      <c r="DW470" s="45"/>
      <c r="DX470" s="45"/>
      <c r="DY470" s="45"/>
      <c r="DZ470" s="45"/>
      <c r="EA470" s="45"/>
      <c r="EB470" s="45"/>
      <c r="EC470" s="45"/>
      <c r="ED470" s="45"/>
      <c r="EE470" s="45"/>
      <c r="EF470" s="45"/>
      <c r="EG470" s="45"/>
      <c r="EH470" s="45"/>
      <c r="EI470" s="45"/>
      <c r="EJ470" s="45"/>
      <c r="EK470" s="45"/>
      <c r="EL470" s="45"/>
      <c r="EM470" s="45"/>
      <c r="EN470" s="45"/>
      <c r="EO470" s="45"/>
      <c r="EP470" s="45"/>
      <c r="EQ470" s="45"/>
      <c r="ER470" s="45"/>
      <c r="ES470" s="45"/>
      <c r="ET470" s="45"/>
      <c r="EU470" s="45"/>
      <c r="EV470" s="45"/>
      <c r="EW470" s="45"/>
      <c r="EX470" s="45"/>
      <c r="EY470" s="45"/>
      <c r="EZ470" s="45"/>
      <c r="FA470" s="45"/>
      <c r="FB470" s="45"/>
      <c r="FC470" s="45"/>
      <c r="FD470" s="45"/>
      <c r="FE470" s="45"/>
      <c r="FF470" s="45"/>
      <c r="FG470" s="45"/>
      <c r="FH470" s="45"/>
      <c r="FI470" s="45"/>
      <c r="FJ470" s="45"/>
      <c r="FK470" s="45"/>
      <c r="FL470" s="45"/>
      <c r="FM470" s="45"/>
      <c r="FN470" s="45"/>
      <c r="FO470" s="45"/>
      <c r="FP470" s="45"/>
      <c r="FQ470" s="45"/>
      <c r="FR470" s="45"/>
      <c r="FS470" s="45"/>
      <c r="FT470" s="45"/>
      <c r="FU470" s="45"/>
      <c r="FV470" s="45"/>
      <c r="FW470" s="45"/>
      <c r="FX470" s="45"/>
      <c r="FY470" s="45"/>
      <c r="FZ470" s="45"/>
      <c r="GA470" s="45"/>
      <c r="GB470" s="45"/>
      <c r="GC470" s="45"/>
      <c r="GD470" s="45"/>
      <c r="GE470" s="45"/>
      <c r="GF470" s="45"/>
      <c r="GG470" s="45"/>
      <c r="GH470" s="45"/>
      <c r="GI470" s="45"/>
      <c r="GJ470" s="45"/>
      <c r="GK470" s="45"/>
      <c r="GL470" s="45"/>
      <c r="GM470" s="45"/>
      <c r="GN470" s="45"/>
      <c r="GO470" s="45"/>
      <c r="GP470" s="45"/>
      <c r="GQ470" s="45"/>
      <c r="GR470" s="45"/>
      <c r="GS470" s="45"/>
      <c r="GT470" s="45"/>
      <c r="GU470" s="45"/>
      <c r="GV470" s="45"/>
      <c r="GW470" s="45"/>
      <c r="GX470" s="45"/>
      <c r="GY470" s="45"/>
      <c r="GZ470" s="45"/>
      <c r="HA470" s="45"/>
      <c r="HB470" s="45"/>
      <c r="HC470" s="45"/>
      <c r="HD470" s="45"/>
      <c r="HE470" s="45"/>
      <c r="HF470" s="45"/>
      <c r="HG470" s="45"/>
      <c r="HH470" s="45"/>
      <c r="HI470" s="45"/>
      <c r="HJ470" s="45"/>
      <c r="HK470" s="45"/>
      <c r="HL470" s="45"/>
      <c r="HM470" s="45"/>
      <c r="HN470" s="45"/>
      <c r="HO470" s="45"/>
      <c r="HP470" s="45"/>
      <c r="HQ470" s="45"/>
      <c r="HR470" s="45"/>
      <c r="HS470" s="45"/>
      <c r="HT470" s="45"/>
      <c r="HU470" s="45"/>
      <c r="HV470" s="45"/>
      <c r="HW470" s="45"/>
      <c r="HX470" s="45"/>
      <c r="HY470" s="45"/>
      <c r="HZ470" s="45"/>
      <c r="IA470" s="45"/>
      <c r="IB470" s="45"/>
      <c r="IC470" s="45"/>
      <c r="ID470" s="45"/>
      <c r="IE470" s="45"/>
      <c r="IF470" s="45"/>
      <c r="IG470" s="45"/>
      <c r="IH470" s="45"/>
      <c r="II470" s="45"/>
      <c r="IJ470" s="45"/>
    </row>
    <row r="471" spans="1:244" ht="11.1" customHeight="1" x14ac:dyDescent="0.2">
      <c r="A471" s="48" t="s">
        <v>52</v>
      </c>
      <c r="B471" s="48"/>
    </row>
    <row r="472" spans="1:244" ht="11.1" customHeight="1" x14ac:dyDescent="0.2">
      <c r="A472" s="49" t="s">
        <v>293</v>
      </c>
      <c r="B472" s="49" t="s">
        <v>293</v>
      </c>
      <c r="C472" s="50" t="s">
        <v>387</v>
      </c>
      <c r="D472" s="2">
        <v>62362</v>
      </c>
      <c r="E472" s="2"/>
      <c r="F472" s="2">
        <f>SUM(D472:E472)</f>
        <v>62362</v>
      </c>
      <c r="G472" s="2">
        <v>84330</v>
      </c>
      <c r="H472" s="2">
        <v>100000</v>
      </c>
      <c r="I472" s="4" t="s">
        <v>285</v>
      </c>
    </row>
    <row r="473" spans="1:244" ht="11.1" customHeight="1" x14ac:dyDescent="0.2">
      <c r="A473" s="49" t="s">
        <v>288</v>
      </c>
      <c r="B473" s="49" t="s">
        <v>288</v>
      </c>
      <c r="C473" s="50" t="s">
        <v>86</v>
      </c>
      <c r="D473" s="2">
        <v>16838</v>
      </c>
      <c r="E473" s="2"/>
      <c r="F473" s="2">
        <f>SUM(D473:E473)</f>
        <v>16838</v>
      </c>
      <c r="G473" s="2">
        <v>22770</v>
      </c>
      <c r="H473" s="2">
        <v>27000</v>
      </c>
      <c r="I473" s="4" t="s">
        <v>285</v>
      </c>
    </row>
    <row r="474" spans="1:244" s="44" customFormat="1" ht="11.1" customHeight="1" x14ac:dyDescent="0.2">
      <c r="A474" s="56"/>
      <c r="B474" s="56"/>
      <c r="C474" s="57" t="s">
        <v>53</v>
      </c>
      <c r="D474" s="58">
        <f t="shared" ref="D474:H474" si="71">SUM(D472:D473)</f>
        <v>79200</v>
      </c>
      <c r="E474" s="58">
        <f t="shared" si="71"/>
        <v>0</v>
      </c>
      <c r="F474" s="58">
        <f t="shared" si="71"/>
        <v>79200</v>
      </c>
      <c r="G474" s="58">
        <f t="shared" si="71"/>
        <v>107100</v>
      </c>
      <c r="H474" s="58">
        <f t="shared" si="71"/>
        <v>127000</v>
      </c>
      <c r="I474" s="59"/>
    </row>
    <row r="475" spans="1:244" s="44" customFormat="1" ht="11.1" customHeight="1" x14ac:dyDescent="0.2">
      <c r="A475" s="48"/>
      <c r="B475" s="48"/>
      <c r="D475" s="59"/>
      <c r="E475" s="59"/>
      <c r="F475" s="59"/>
      <c r="G475" s="59"/>
      <c r="H475" s="59"/>
      <c r="I475" s="59"/>
    </row>
    <row r="476" spans="1:244" s="44" customFormat="1" ht="11.1" customHeight="1" x14ac:dyDescent="0.2">
      <c r="A476" s="48"/>
      <c r="B476" s="48"/>
      <c r="D476" s="59"/>
      <c r="E476" s="59"/>
      <c r="F476" s="59"/>
      <c r="G476" s="59"/>
      <c r="H476" s="59"/>
      <c r="I476" s="59"/>
    </row>
    <row r="477" spans="1:244" s="6" customFormat="1" ht="11.85" customHeight="1" x14ac:dyDescent="0.2">
      <c r="A477" s="45" t="s">
        <v>214</v>
      </c>
      <c r="B477" s="45"/>
      <c r="C477" s="45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  <c r="Z477" s="45"/>
      <c r="AA477" s="45"/>
      <c r="AB477" s="45"/>
      <c r="AC477" s="45"/>
      <c r="AD477" s="45"/>
      <c r="AE477" s="45"/>
      <c r="AF477" s="45"/>
      <c r="AG477" s="45"/>
      <c r="AH477" s="45"/>
      <c r="AI477" s="45"/>
      <c r="AJ477" s="45"/>
      <c r="AK477" s="45"/>
      <c r="AL477" s="45"/>
      <c r="AM477" s="45"/>
      <c r="AN477" s="45"/>
      <c r="AO477" s="45"/>
      <c r="AP477" s="45"/>
      <c r="AQ477" s="45"/>
      <c r="AR477" s="45"/>
      <c r="AS477" s="45"/>
      <c r="AT477" s="45"/>
      <c r="AU477" s="45"/>
      <c r="AV477" s="45"/>
      <c r="AW477" s="45"/>
      <c r="AX477" s="45"/>
      <c r="AY477" s="45"/>
      <c r="AZ477" s="45"/>
      <c r="BA477" s="45"/>
      <c r="BB477" s="45"/>
      <c r="BC477" s="45"/>
      <c r="BD477" s="45"/>
      <c r="BE477" s="45"/>
      <c r="BF477" s="45"/>
      <c r="BG477" s="45"/>
      <c r="BH477" s="45"/>
      <c r="BI477" s="45"/>
      <c r="BJ477" s="45"/>
      <c r="BK477" s="45"/>
      <c r="BL477" s="45"/>
      <c r="BM477" s="45"/>
      <c r="BN477" s="45"/>
      <c r="BO477" s="45"/>
      <c r="BP477" s="45"/>
      <c r="BQ477" s="45"/>
      <c r="BR477" s="45"/>
      <c r="BS477" s="45"/>
      <c r="BT477" s="45"/>
      <c r="BU477" s="45"/>
      <c r="BV477" s="45"/>
      <c r="BW477" s="45"/>
      <c r="BX477" s="45"/>
      <c r="BY477" s="45"/>
      <c r="BZ477" s="45"/>
      <c r="CA477" s="45"/>
      <c r="CB477" s="45"/>
      <c r="CC477" s="45"/>
      <c r="CD477" s="45"/>
      <c r="CE477" s="45"/>
      <c r="CF477" s="45"/>
      <c r="CG477" s="45"/>
      <c r="CH477" s="45"/>
      <c r="CI477" s="45"/>
      <c r="CJ477" s="45"/>
      <c r="CK477" s="45"/>
      <c r="CL477" s="45"/>
      <c r="CM477" s="45"/>
      <c r="CN477" s="45"/>
      <c r="CO477" s="45"/>
      <c r="CP477" s="45"/>
      <c r="CQ477" s="45"/>
      <c r="CR477" s="45"/>
      <c r="CS477" s="45"/>
      <c r="CT477" s="45"/>
      <c r="CU477" s="45"/>
      <c r="CV477" s="45"/>
      <c r="CW477" s="45"/>
      <c r="CX477" s="45"/>
      <c r="CY477" s="45"/>
      <c r="CZ477" s="45"/>
      <c r="DA477" s="45"/>
      <c r="DB477" s="45"/>
      <c r="DC477" s="45"/>
      <c r="DD477" s="45"/>
      <c r="DE477" s="45"/>
      <c r="DF477" s="45"/>
      <c r="DG477" s="45"/>
      <c r="DH477" s="45"/>
      <c r="DI477" s="45"/>
      <c r="DJ477" s="45"/>
      <c r="DK477" s="45"/>
      <c r="DL477" s="45"/>
      <c r="DM477" s="45"/>
      <c r="DN477" s="45"/>
      <c r="DO477" s="45"/>
      <c r="DP477" s="45"/>
      <c r="DQ477" s="45"/>
      <c r="DR477" s="45"/>
      <c r="DS477" s="45"/>
      <c r="DT477" s="45"/>
      <c r="DU477" s="45"/>
      <c r="DV477" s="45"/>
      <c r="DW477" s="45"/>
      <c r="DX477" s="45"/>
      <c r="DY477" s="45"/>
      <c r="DZ477" s="45"/>
      <c r="EA477" s="45"/>
      <c r="EB477" s="45"/>
      <c r="EC477" s="45"/>
      <c r="ED477" s="45"/>
      <c r="EE477" s="45"/>
      <c r="EF477" s="45"/>
      <c r="EG477" s="45"/>
      <c r="EH477" s="45"/>
      <c r="EI477" s="45"/>
      <c r="EJ477" s="45"/>
      <c r="EK477" s="45"/>
      <c r="EL477" s="45"/>
      <c r="EM477" s="45"/>
      <c r="EN477" s="45"/>
      <c r="EO477" s="45"/>
      <c r="EP477" s="45"/>
      <c r="EQ477" s="45"/>
      <c r="ER477" s="45"/>
      <c r="ES477" s="45"/>
      <c r="ET477" s="45"/>
      <c r="EU477" s="45"/>
      <c r="EV477" s="45"/>
      <c r="EW477" s="45"/>
      <c r="EX477" s="45"/>
      <c r="EY477" s="45"/>
      <c r="EZ477" s="45"/>
      <c r="FA477" s="45"/>
      <c r="FB477" s="45"/>
      <c r="FC477" s="45"/>
      <c r="FD477" s="45"/>
      <c r="FE477" s="45"/>
      <c r="FF477" s="45"/>
      <c r="FG477" s="45"/>
      <c r="FH477" s="45"/>
      <c r="FI477" s="45"/>
      <c r="FJ477" s="45"/>
      <c r="FK477" s="45"/>
      <c r="FL477" s="45"/>
      <c r="FM477" s="45"/>
      <c r="FN477" s="45"/>
      <c r="FO477" s="45"/>
      <c r="FP477" s="45"/>
      <c r="FQ477" s="45"/>
      <c r="FR477" s="45"/>
      <c r="FS477" s="45"/>
      <c r="FT477" s="45"/>
      <c r="FU477" s="45"/>
      <c r="FV477" s="45"/>
      <c r="FW477" s="45"/>
      <c r="FX477" s="45"/>
      <c r="FY477" s="45"/>
      <c r="FZ477" s="45"/>
      <c r="GA477" s="45"/>
      <c r="GB477" s="45"/>
      <c r="GC477" s="45"/>
      <c r="GD477" s="45"/>
      <c r="GE477" s="45"/>
      <c r="GF477" s="45"/>
      <c r="GG477" s="45"/>
      <c r="GH477" s="45"/>
      <c r="GI477" s="45"/>
      <c r="GJ477" s="45"/>
      <c r="GK477" s="45"/>
      <c r="GL477" s="45"/>
      <c r="GM477" s="45"/>
      <c r="GN477" s="45"/>
      <c r="GO477" s="45"/>
      <c r="GP477" s="45"/>
      <c r="GQ477" s="45"/>
      <c r="GR477" s="45"/>
      <c r="GS477" s="45"/>
      <c r="GT477" s="45"/>
      <c r="GU477" s="45"/>
      <c r="GV477" s="45"/>
      <c r="GW477" s="45"/>
      <c r="GX477" s="45"/>
      <c r="GY477" s="45"/>
      <c r="GZ477" s="45"/>
      <c r="HA477" s="45"/>
      <c r="HB477" s="45"/>
      <c r="HC477" s="45"/>
      <c r="HD477" s="45"/>
      <c r="HE477" s="45"/>
      <c r="HF477" s="45"/>
      <c r="HG477" s="45"/>
      <c r="HH477" s="45"/>
      <c r="HI477" s="45"/>
      <c r="HJ477" s="45"/>
      <c r="HK477" s="45"/>
      <c r="HL477" s="45"/>
      <c r="HM477" s="45"/>
      <c r="HN477" s="45"/>
      <c r="HO477" s="45"/>
      <c r="HP477" s="45"/>
      <c r="HQ477" s="45"/>
      <c r="HR477" s="45"/>
      <c r="HS477" s="45"/>
      <c r="HT477" s="45"/>
      <c r="HU477" s="45"/>
      <c r="HV477" s="45"/>
      <c r="HW477" s="45"/>
      <c r="HX477" s="45"/>
      <c r="HY477" s="45"/>
      <c r="HZ477" s="45"/>
      <c r="IA477" s="45"/>
      <c r="IB477" s="45"/>
      <c r="IC477" s="45"/>
      <c r="ID477" s="45"/>
      <c r="IE477" s="45"/>
      <c r="IF477" s="45"/>
      <c r="IG477" s="45"/>
      <c r="IH477" s="45"/>
      <c r="II477" s="45"/>
      <c r="IJ477" s="45"/>
    </row>
    <row r="478" spans="1:244" s="6" customFormat="1" ht="11.85" customHeight="1" x14ac:dyDescent="0.2">
      <c r="A478" s="45" t="s">
        <v>210</v>
      </c>
      <c r="B478" s="45"/>
      <c r="C478" s="45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  <c r="AA478" s="45"/>
      <c r="AB478" s="45"/>
      <c r="AC478" s="45"/>
      <c r="AD478" s="45"/>
      <c r="AE478" s="45"/>
      <c r="AF478" s="45"/>
      <c r="AG478" s="45"/>
      <c r="AH478" s="45"/>
      <c r="AI478" s="45"/>
      <c r="AJ478" s="45"/>
      <c r="AK478" s="45"/>
      <c r="AL478" s="45"/>
      <c r="AM478" s="45"/>
      <c r="AN478" s="45"/>
      <c r="AO478" s="45"/>
      <c r="AP478" s="45"/>
      <c r="AQ478" s="45"/>
      <c r="AR478" s="45"/>
      <c r="AS478" s="45"/>
      <c r="AT478" s="45"/>
      <c r="AU478" s="45"/>
      <c r="AV478" s="45"/>
      <c r="AW478" s="45"/>
      <c r="AX478" s="45"/>
      <c r="AY478" s="45"/>
      <c r="AZ478" s="45"/>
      <c r="BA478" s="45"/>
      <c r="BB478" s="45"/>
      <c r="BC478" s="45"/>
      <c r="BD478" s="45"/>
      <c r="BE478" s="45"/>
      <c r="BF478" s="45"/>
      <c r="BG478" s="45"/>
      <c r="BH478" s="45"/>
      <c r="BI478" s="45"/>
      <c r="BJ478" s="45"/>
      <c r="BK478" s="45"/>
      <c r="BL478" s="45"/>
      <c r="BM478" s="45"/>
      <c r="BN478" s="45"/>
      <c r="BO478" s="45"/>
      <c r="BP478" s="45"/>
      <c r="BQ478" s="45"/>
      <c r="BR478" s="45"/>
      <c r="BS478" s="45"/>
      <c r="BT478" s="45"/>
      <c r="BU478" s="45"/>
      <c r="BV478" s="45"/>
      <c r="BW478" s="45"/>
      <c r="BX478" s="45"/>
      <c r="BY478" s="45"/>
      <c r="BZ478" s="45"/>
      <c r="CA478" s="45"/>
      <c r="CB478" s="45"/>
      <c r="CC478" s="45"/>
      <c r="CD478" s="45"/>
      <c r="CE478" s="45"/>
      <c r="CF478" s="45"/>
      <c r="CG478" s="45"/>
      <c r="CH478" s="45"/>
      <c r="CI478" s="45"/>
      <c r="CJ478" s="45"/>
      <c r="CK478" s="45"/>
      <c r="CL478" s="45"/>
      <c r="CM478" s="45"/>
      <c r="CN478" s="45"/>
      <c r="CO478" s="45"/>
      <c r="CP478" s="45"/>
      <c r="CQ478" s="45"/>
      <c r="CR478" s="45"/>
      <c r="CS478" s="45"/>
      <c r="CT478" s="45"/>
      <c r="CU478" s="45"/>
      <c r="CV478" s="45"/>
      <c r="CW478" s="45"/>
      <c r="CX478" s="45"/>
      <c r="CY478" s="45"/>
      <c r="CZ478" s="45"/>
      <c r="DA478" s="45"/>
      <c r="DB478" s="45"/>
      <c r="DC478" s="45"/>
      <c r="DD478" s="45"/>
      <c r="DE478" s="45"/>
      <c r="DF478" s="45"/>
      <c r="DG478" s="45"/>
      <c r="DH478" s="45"/>
      <c r="DI478" s="45"/>
      <c r="DJ478" s="45"/>
      <c r="DK478" s="45"/>
      <c r="DL478" s="45"/>
      <c r="DM478" s="45"/>
      <c r="DN478" s="45"/>
      <c r="DO478" s="45"/>
      <c r="DP478" s="45"/>
      <c r="DQ478" s="45"/>
      <c r="DR478" s="45"/>
      <c r="DS478" s="45"/>
      <c r="DT478" s="45"/>
      <c r="DU478" s="45"/>
      <c r="DV478" s="45"/>
      <c r="DW478" s="45"/>
      <c r="DX478" s="45"/>
      <c r="DY478" s="45"/>
      <c r="DZ478" s="45"/>
      <c r="EA478" s="45"/>
      <c r="EB478" s="45"/>
      <c r="EC478" s="45"/>
      <c r="ED478" s="45"/>
      <c r="EE478" s="45"/>
      <c r="EF478" s="45"/>
      <c r="EG478" s="45"/>
      <c r="EH478" s="45"/>
      <c r="EI478" s="45"/>
      <c r="EJ478" s="45"/>
      <c r="EK478" s="45"/>
      <c r="EL478" s="45"/>
      <c r="EM478" s="45"/>
      <c r="EN478" s="45"/>
      <c r="EO478" s="45"/>
      <c r="EP478" s="45"/>
      <c r="EQ478" s="45"/>
      <c r="ER478" s="45"/>
      <c r="ES478" s="45"/>
      <c r="ET478" s="45"/>
      <c r="EU478" s="45"/>
      <c r="EV478" s="45"/>
      <c r="EW478" s="45"/>
      <c r="EX478" s="45"/>
      <c r="EY478" s="45"/>
      <c r="EZ478" s="45"/>
      <c r="FA478" s="45"/>
      <c r="FB478" s="45"/>
      <c r="FC478" s="45"/>
      <c r="FD478" s="45"/>
      <c r="FE478" s="45"/>
      <c r="FF478" s="45"/>
      <c r="FG478" s="45"/>
      <c r="FH478" s="45"/>
      <c r="FI478" s="45"/>
      <c r="FJ478" s="45"/>
      <c r="FK478" s="45"/>
      <c r="FL478" s="45"/>
      <c r="FM478" s="45"/>
      <c r="FN478" s="45"/>
      <c r="FO478" s="45"/>
      <c r="FP478" s="45"/>
      <c r="FQ478" s="45"/>
      <c r="FR478" s="45"/>
      <c r="FS478" s="45"/>
      <c r="FT478" s="45"/>
      <c r="FU478" s="45"/>
      <c r="FV478" s="45"/>
      <c r="FW478" s="45"/>
      <c r="FX478" s="45"/>
      <c r="FY478" s="45"/>
      <c r="FZ478" s="45"/>
      <c r="GA478" s="45"/>
      <c r="GB478" s="45"/>
      <c r="GC478" s="45"/>
      <c r="GD478" s="45"/>
      <c r="GE478" s="45"/>
      <c r="GF478" s="45"/>
      <c r="GG478" s="45"/>
      <c r="GH478" s="45"/>
      <c r="GI478" s="45"/>
      <c r="GJ478" s="45"/>
      <c r="GK478" s="45"/>
      <c r="GL478" s="45"/>
      <c r="GM478" s="45"/>
      <c r="GN478" s="45"/>
      <c r="GO478" s="45"/>
      <c r="GP478" s="45"/>
      <c r="GQ478" s="45"/>
      <c r="GR478" s="45"/>
      <c r="GS478" s="45"/>
      <c r="GT478" s="45"/>
      <c r="GU478" s="45"/>
      <c r="GV478" s="45"/>
      <c r="GW478" s="45"/>
      <c r="GX478" s="45"/>
      <c r="GY478" s="45"/>
      <c r="GZ478" s="45"/>
      <c r="HA478" s="45"/>
      <c r="HB478" s="45"/>
      <c r="HC478" s="45"/>
      <c r="HD478" s="45"/>
      <c r="HE478" s="45"/>
      <c r="HF478" s="45"/>
      <c r="HG478" s="45"/>
      <c r="HH478" s="45"/>
      <c r="HI478" s="45"/>
      <c r="HJ478" s="45"/>
      <c r="HK478" s="45"/>
      <c r="HL478" s="45"/>
      <c r="HM478" s="45"/>
      <c r="HN478" s="45"/>
      <c r="HO478" s="45"/>
      <c r="HP478" s="45"/>
      <c r="HQ478" s="45"/>
      <c r="HR478" s="45"/>
      <c r="HS478" s="45"/>
      <c r="HT478" s="45"/>
      <c r="HU478" s="45"/>
      <c r="HV478" s="45"/>
      <c r="HW478" s="45"/>
      <c r="HX478" s="45"/>
      <c r="HY478" s="45"/>
      <c r="HZ478" s="45"/>
      <c r="IA478" s="45"/>
      <c r="IB478" s="45"/>
      <c r="IC478" s="45"/>
      <c r="ID478" s="45"/>
      <c r="IE478" s="45"/>
      <c r="IF478" s="45"/>
      <c r="IG478" s="45"/>
      <c r="IH478" s="45"/>
      <c r="II478" s="45"/>
      <c r="IJ478" s="45"/>
    </row>
    <row r="479" spans="1:244" s="6" customFormat="1" ht="11.85" customHeight="1" x14ac:dyDescent="0.2">
      <c r="A479" s="53" t="s">
        <v>52</v>
      </c>
      <c r="B479" s="53"/>
      <c r="D479" s="7"/>
      <c r="E479" s="7"/>
      <c r="F479" s="7"/>
      <c r="G479" s="7"/>
      <c r="H479" s="7"/>
      <c r="I479" s="7"/>
    </row>
    <row r="480" spans="1:244" ht="11.85" customHeight="1" x14ac:dyDescent="0.2">
      <c r="A480" s="49" t="s">
        <v>309</v>
      </c>
      <c r="B480" s="49" t="s">
        <v>309</v>
      </c>
      <c r="C480" s="50" t="s">
        <v>115</v>
      </c>
      <c r="D480" s="2">
        <v>1786997</v>
      </c>
      <c r="E480" s="2">
        <v>2867369</v>
      </c>
      <c r="F480" s="2">
        <f>SUM(D480:E480)</f>
        <v>4654366</v>
      </c>
      <c r="G480" s="2">
        <v>0</v>
      </c>
      <c r="H480" s="2">
        <v>10124000</v>
      </c>
      <c r="I480" s="4" t="s">
        <v>285</v>
      </c>
    </row>
    <row r="481" spans="1:244" ht="11.85" customHeight="1" x14ac:dyDescent="0.2">
      <c r="A481" s="49" t="s">
        <v>309</v>
      </c>
      <c r="B481" s="49"/>
      <c r="C481" s="50" t="s">
        <v>246</v>
      </c>
      <c r="D481" s="2">
        <v>300000</v>
      </c>
      <c r="E481" s="2"/>
      <c r="F481" s="2">
        <f t="shared" ref="F481:F482" si="72">SUM(D481:E481)</f>
        <v>300000</v>
      </c>
      <c r="G481" s="2">
        <v>0</v>
      </c>
      <c r="H481" s="2">
        <v>300000</v>
      </c>
      <c r="I481" s="4" t="s">
        <v>285</v>
      </c>
    </row>
    <row r="482" spans="1:244" ht="11.25" customHeight="1" x14ac:dyDescent="0.2">
      <c r="A482" s="49" t="s">
        <v>309</v>
      </c>
      <c r="B482" s="49"/>
      <c r="C482" s="50" t="s">
        <v>6</v>
      </c>
      <c r="D482" s="2">
        <v>0</v>
      </c>
      <c r="E482" s="2"/>
      <c r="F482" s="2">
        <f t="shared" si="72"/>
        <v>0</v>
      </c>
      <c r="G482" s="2">
        <v>0</v>
      </c>
      <c r="H482" s="2">
        <v>1794763</v>
      </c>
      <c r="I482" s="4" t="s">
        <v>285</v>
      </c>
    </row>
    <row r="483" spans="1:244" s="44" customFormat="1" ht="11.85" customHeight="1" x14ac:dyDescent="0.2">
      <c r="A483" s="56"/>
      <c r="B483" s="56"/>
      <c r="C483" s="57" t="s">
        <v>87</v>
      </c>
      <c r="D483" s="58">
        <f t="shared" ref="D483:H483" si="73">SUM(D480:D482)</f>
        <v>2086997</v>
      </c>
      <c r="E483" s="58">
        <f t="shared" si="73"/>
        <v>2867369</v>
      </c>
      <c r="F483" s="58">
        <f t="shared" si="73"/>
        <v>4954366</v>
      </c>
      <c r="G483" s="58">
        <f t="shared" si="73"/>
        <v>0</v>
      </c>
      <c r="H483" s="58">
        <f t="shared" si="73"/>
        <v>12218763</v>
      </c>
      <c r="I483" s="59"/>
    </row>
    <row r="484" spans="1:244" s="44" customFormat="1" ht="11.85" customHeight="1" x14ac:dyDescent="0.2">
      <c r="A484" s="48"/>
      <c r="B484" s="48"/>
      <c r="D484" s="59"/>
      <c r="E484" s="59"/>
      <c r="F484" s="59"/>
      <c r="G484" s="59"/>
      <c r="H484" s="59"/>
      <c r="I484" s="59"/>
    </row>
    <row r="485" spans="1:244" s="44" customFormat="1" ht="11.85" customHeight="1" x14ac:dyDescent="0.2">
      <c r="A485" s="48"/>
      <c r="B485" s="48"/>
      <c r="D485" s="59"/>
      <c r="E485" s="59"/>
      <c r="F485" s="59"/>
      <c r="G485" s="59"/>
      <c r="H485" s="59"/>
      <c r="I485" s="59"/>
    </row>
    <row r="486" spans="1:244" s="6" customFormat="1" ht="11.85" customHeight="1" x14ac:dyDescent="0.2">
      <c r="A486" s="70" t="s">
        <v>217</v>
      </c>
      <c r="B486" s="70"/>
      <c r="C486" s="40"/>
      <c r="D486" s="7"/>
      <c r="E486" s="7"/>
      <c r="F486" s="7"/>
      <c r="G486" s="7"/>
      <c r="H486" s="7"/>
      <c r="I486" s="7"/>
    </row>
    <row r="487" spans="1:244" s="6" customFormat="1" ht="11.85" customHeight="1" x14ac:dyDescent="0.2">
      <c r="A487" s="45" t="s">
        <v>210</v>
      </c>
      <c r="B487" s="45"/>
      <c r="C487" s="45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  <c r="AA487" s="45"/>
      <c r="AB487" s="45"/>
      <c r="AC487" s="45"/>
      <c r="AD487" s="45"/>
      <c r="AE487" s="45"/>
      <c r="AF487" s="45"/>
      <c r="AG487" s="45"/>
      <c r="AH487" s="45"/>
      <c r="AI487" s="45"/>
      <c r="AJ487" s="45"/>
      <c r="AK487" s="45"/>
      <c r="AL487" s="45"/>
      <c r="AM487" s="45"/>
      <c r="AN487" s="45"/>
      <c r="AO487" s="45"/>
      <c r="AP487" s="45"/>
      <c r="AQ487" s="45"/>
      <c r="AR487" s="45"/>
      <c r="AS487" s="45"/>
      <c r="AT487" s="45"/>
      <c r="AU487" s="45"/>
      <c r="AV487" s="45"/>
      <c r="AW487" s="45"/>
      <c r="AX487" s="45"/>
      <c r="AY487" s="45"/>
      <c r="AZ487" s="45"/>
      <c r="BA487" s="45"/>
      <c r="BB487" s="45"/>
      <c r="BC487" s="45"/>
      <c r="BD487" s="45"/>
      <c r="BE487" s="45"/>
      <c r="BF487" s="45"/>
      <c r="BG487" s="45"/>
      <c r="BH487" s="45"/>
      <c r="BI487" s="45"/>
      <c r="BJ487" s="45"/>
      <c r="BK487" s="45"/>
      <c r="BL487" s="45"/>
      <c r="BM487" s="45"/>
      <c r="BN487" s="45"/>
      <c r="BO487" s="45"/>
      <c r="BP487" s="45"/>
      <c r="BQ487" s="45"/>
      <c r="BR487" s="45"/>
      <c r="BS487" s="45"/>
      <c r="BT487" s="45"/>
      <c r="BU487" s="45"/>
      <c r="BV487" s="45"/>
      <c r="BW487" s="45"/>
      <c r="BX487" s="45"/>
      <c r="BY487" s="45"/>
      <c r="BZ487" s="45"/>
      <c r="CA487" s="45"/>
      <c r="CB487" s="45"/>
      <c r="CC487" s="45"/>
      <c r="CD487" s="45"/>
      <c r="CE487" s="45"/>
      <c r="CF487" s="45"/>
      <c r="CG487" s="45"/>
      <c r="CH487" s="45"/>
      <c r="CI487" s="45"/>
      <c r="CJ487" s="45"/>
      <c r="CK487" s="45"/>
      <c r="CL487" s="45"/>
      <c r="CM487" s="45"/>
      <c r="CN487" s="45"/>
      <c r="CO487" s="45"/>
      <c r="CP487" s="45"/>
      <c r="CQ487" s="45"/>
      <c r="CR487" s="45"/>
      <c r="CS487" s="45"/>
      <c r="CT487" s="45"/>
      <c r="CU487" s="45"/>
      <c r="CV487" s="45"/>
      <c r="CW487" s="45"/>
      <c r="CX487" s="45"/>
      <c r="CY487" s="45"/>
      <c r="CZ487" s="45"/>
      <c r="DA487" s="45"/>
      <c r="DB487" s="45"/>
      <c r="DC487" s="45"/>
      <c r="DD487" s="45"/>
      <c r="DE487" s="45"/>
      <c r="DF487" s="45"/>
      <c r="DG487" s="45"/>
      <c r="DH487" s="45"/>
      <c r="DI487" s="45"/>
      <c r="DJ487" s="45"/>
      <c r="DK487" s="45"/>
      <c r="DL487" s="45"/>
      <c r="DM487" s="45"/>
      <c r="DN487" s="45"/>
      <c r="DO487" s="45"/>
      <c r="DP487" s="45"/>
      <c r="DQ487" s="45"/>
      <c r="DR487" s="45"/>
      <c r="DS487" s="45"/>
      <c r="DT487" s="45"/>
      <c r="DU487" s="45"/>
      <c r="DV487" s="45"/>
      <c r="DW487" s="45"/>
      <c r="DX487" s="45"/>
      <c r="DY487" s="45"/>
      <c r="DZ487" s="45"/>
      <c r="EA487" s="45"/>
      <c r="EB487" s="45"/>
      <c r="EC487" s="45"/>
      <c r="ED487" s="45"/>
      <c r="EE487" s="45"/>
      <c r="EF487" s="45"/>
      <c r="EG487" s="45"/>
      <c r="EH487" s="45"/>
      <c r="EI487" s="45"/>
      <c r="EJ487" s="45"/>
      <c r="EK487" s="45"/>
      <c r="EL487" s="45"/>
      <c r="EM487" s="45"/>
      <c r="EN487" s="45"/>
      <c r="EO487" s="45"/>
      <c r="EP487" s="45"/>
      <c r="EQ487" s="45"/>
      <c r="ER487" s="45"/>
      <c r="ES487" s="45"/>
      <c r="ET487" s="45"/>
      <c r="EU487" s="45"/>
      <c r="EV487" s="45"/>
      <c r="EW487" s="45"/>
      <c r="EX487" s="45"/>
      <c r="EY487" s="45"/>
      <c r="EZ487" s="45"/>
      <c r="FA487" s="45"/>
      <c r="FB487" s="45"/>
      <c r="FC487" s="45"/>
      <c r="FD487" s="45"/>
      <c r="FE487" s="45"/>
      <c r="FF487" s="45"/>
      <c r="FG487" s="45"/>
      <c r="FH487" s="45"/>
      <c r="FI487" s="45"/>
      <c r="FJ487" s="45"/>
      <c r="FK487" s="45"/>
      <c r="FL487" s="45"/>
      <c r="FM487" s="45"/>
      <c r="FN487" s="45"/>
      <c r="FO487" s="45"/>
      <c r="FP487" s="45"/>
      <c r="FQ487" s="45"/>
      <c r="FR487" s="45"/>
      <c r="FS487" s="45"/>
      <c r="FT487" s="45"/>
      <c r="FU487" s="45"/>
      <c r="FV487" s="45"/>
      <c r="FW487" s="45"/>
      <c r="FX487" s="45"/>
      <c r="FY487" s="45"/>
      <c r="FZ487" s="45"/>
      <c r="GA487" s="45"/>
      <c r="GB487" s="45"/>
      <c r="GC487" s="45"/>
      <c r="GD487" s="45"/>
      <c r="GE487" s="45"/>
      <c r="GF487" s="45"/>
      <c r="GG487" s="45"/>
      <c r="GH487" s="45"/>
      <c r="GI487" s="45"/>
      <c r="GJ487" s="45"/>
      <c r="GK487" s="45"/>
      <c r="GL487" s="45"/>
      <c r="GM487" s="45"/>
      <c r="GN487" s="45"/>
      <c r="GO487" s="45"/>
      <c r="GP487" s="45"/>
      <c r="GQ487" s="45"/>
      <c r="GR487" s="45"/>
      <c r="GS487" s="45"/>
      <c r="GT487" s="45"/>
      <c r="GU487" s="45"/>
      <c r="GV487" s="45"/>
      <c r="GW487" s="45"/>
      <c r="GX487" s="45"/>
      <c r="GY487" s="45"/>
      <c r="GZ487" s="45"/>
      <c r="HA487" s="45"/>
      <c r="HB487" s="45"/>
      <c r="HC487" s="45"/>
      <c r="HD487" s="45"/>
      <c r="HE487" s="45"/>
      <c r="HF487" s="45"/>
      <c r="HG487" s="45"/>
      <c r="HH487" s="45"/>
      <c r="HI487" s="45"/>
      <c r="HJ487" s="45"/>
      <c r="HK487" s="45"/>
      <c r="HL487" s="45"/>
      <c r="HM487" s="45"/>
      <c r="HN487" s="45"/>
      <c r="HO487" s="45"/>
      <c r="HP487" s="45"/>
      <c r="HQ487" s="45"/>
      <c r="HR487" s="45"/>
      <c r="HS487" s="45"/>
      <c r="HT487" s="45"/>
      <c r="HU487" s="45"/>
      <c r="HV487" s="45"/>
      <c r="HW487" s="45"/>
      <c r="HX487" s="45"/>
      <c r="HY487" s="45"/>
      <c r="HZ487" s="45"/>
      <c r="IA487" s="45"/>
      <c r="IB487" s="45"/>
      <c r="IC487" s="45"/>
      <c r="ID487" s="45"/>
      <c r="IE487" s="45"/>
      <c r="IF487" s="45"/>
      <c r="IG487" s="45"/>
      <c r="IH487" s="45"/>
      <c r="II487" s="45"/>
      <c r="IJ487" s="45"/>
    </row>
    <row r="488" spans="1:244" s="6" customFormat="1" ht="11.85" customHeight="1" x14ac:dyDescent="0.2">
      <c r="A488" s="53" t="s">
        <v>50</v>
      </c>
      <c r="B488" s="53"/>
      <c r="D488" s="7"/>
      <c r="E488" s="7"/>
      <c r="F488" s="7"/>
      <c r="G488" s="7"/>
      <c r="H488" s="7"/>
      <c r="I488" s="7"/>
    </row>
    <row r="489" spans="1:244" ht="11.85" customHeight="1" x14ac:dyDescent="0.2">
      <c r="A489" s="49" t="s">
        <v>562</v>
      </c>
      <c r="B489" s="49" t="s">
        <v>332</v>
      </c>
      <c r="C489" s="50" t="s">
        <v>588</v>
      </c>
      <c r="D489" s="2">
        <v>0</v>
      </c>
      <c r="E489" s="2"/>
      <c r="F489" s="2">
        <f>SUM(D489:E489)</f>
        <v>0</v>
      </c>
      <c r="G489" s="2">
        <v>147255</v>
      </c>
      <c r="H489" s="2">
        <v>0</v>
      </c>
      <c r="I489" s="4" t="s">
        <v>284</v>
      </c>
    </row>
    <row r="490" spans="1:244" s="44" customFormat="1" ht="11.85" customHeight="1" x14ac:dyDescent="0.2">
      <c r="A490" s="56"/>
      <c r="B490" s="56"/>
      <c r="C490" s="57" t="s">
        <v>82</v>
      </c>
      <c r="D490" s="58">
        <f t="shared" ref="D490:H490" si="74">SUM(D489:D489)</f>
        <v>0</v>
      </c>
      <c r="E490" s="58">
        <f t="shared" si="74"/>
        <v>0</v>
      </c>
      <c r="F490" s="58">
        <f t="shared" si="74"/>
        <v>0</v>
      </c>
      <c r="G490" s="58">
        <f t="shared" si="74"/>
        <v>147255</v>
      </c>
      <c r="H490" s="58">
        <f t="shared" si="74"/>
        <v>0</v>
      </c>
      <c r="I490" s="59"/>
    </row>
    <row r="491" spans="1:244" s="44" customFormat="1" ht="11.85" customHeight="1" x14ac:dyDescent="0.2">
      <c r="A491" s="48"/>
      <c r="B491" s="48"/>
      <c r="D491" s="59"/>
      <c r="E491" s="59"/>
      <c r="F491" s="59"/>
      <c r="G491" s="59"/>
      <c r="H491" s="59"/>
      <c r="I491" s="59"/>
    </row>
    <row r="492" spans="1:244" s="44" customFormat="1" ht="11.85" customHeight="1" x14ac:dyDescent="0.2">
      <c r="A492" s="48"/>
      <c r="B492" s="48"/>
      <c r="D492" s="59"/>
      <c r="E492" s="59"/>
      <c r="F492" s="59"/>
      <c r="G492" s="59"/>
      <c r="H492" s="59"/>
      <c r="I492" s="59"/>
    </row>
    <row r="493" spans="1:244" s="6" customFormat="1" ht="11.85" customHeight="1" x14ac:dyDescent="0.2">
      <c r="A493" s="70" t="s">
        <v>217</v>
      </c>
      <c r="B493" s="70"/>
      <c r="C493" s="40"/>
      <c r="D493" s="7"/>
      <c r="E493" s="7"/>
      <c r="F493" s="7"/>
      <c r="G493" s="7"/>
      <c r="H493" s="7"/>
      <c r="I493" s="7"/>
    </row>
    <row r="494" spans="1:244" s="6" customFormat="1" ht="11.85" customHeight="1" x14ac:dyDescent="0.2">
      <c r="A494" s="45" t="s">
        <v>210</v>
      </c>
      <c r="B494" s="45"/>
      <c r="C494" s="45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  <c r="AA494" s="45"/>
      <c r="AB494" s="45"/>
      <c r="AC494" s="45"/>
      <c r="AD494" s="45"/>
      <c r="AE494" s="45"/>
      <c r="AF494" s="45"/>
      <c r="AG494" s="45"/>
      <c r="AH494" s="45"/>
      <c r="AI494" s="45"/>
      <c r="AJ494" s="45"/>
      <c r="AK494" s="45"/>
      <c r="AL494" s="45"/>
      <c r="AM494" s="45"/>
      <c r="AN494" s="45"/>
      <c r="AO494" s="45"/>
      <c r="AP494" s="45"/>
      <c r="AQ494" s="45"/>
      <c r="AR494" s="45"/>
      <c r="AS494" s="45"/>
      <c r="AT494" s="45"/>
      <c r="AU494" s="45"/>
      <c r="AV494" s="45"/>
      <c r="AW494" s="45"/>
      <c r="AX494" s="45"/>
      <c r="AY494" s="45"/>
      <c r="AZ494" s="45"/>
      <c r="BA494" s="45"/>
      <c r="BB494" s="45"/>
      <c r="BC494" s="45"/>
      <c r="BD494" s="45"/>
      <c r="BE494" s="45"/>
      <c r="BF494" s="45"/>
      <c r="BG494" s="45"/>
      <c r="BH494" s="45"/>
      <c r="BI494" s="45"/>
      <c r="BJ494" s="45"/>
      <c r="BK494" s="45"/>
      <c r="BL494" s="45"/>
      <c r="BM494" s="45"/>
      <c r="BN494" s="45"/>
      <c r="BO494" s="45"/>
      <c r="BP494" s="45"/>
      <c r="BQ494" s="45"/>
      <c r="BR494" s="45"/>
      <c r="BS494" s="45"/>
      <c r="BT494" s="45"/>
      <c r="BU494" s="45"/>
      <c r="BV494" s="45"/>
      <c r="BW494" s="45"/>
      <c r="BX494" s="45"/>
      <c r="BY494" s="45"/>
      <c r="BZ494" s="45"/>
      <c r="CA494" s="45"/>
      <c r="CB494" s="45"/>
      <c r="CC494" s="45"/>
      <c r="CD494" s="45"/>
      <c r="CE494" s="45"/>
      <c r="CF494" s="45"/>
      <c r="CG494" s="45"/>
      <c r="CH494" s="45"/>
      <c r="CI494" s="45"/>
      <c r="CJ494" s="45"/>
      <c r="CK494" s="45"/>
      <c r="CL494" s="45"/>
      <c r="CM494" s="45"/>
      <c r="CN494" s="45"/>
      <c r="CO494" s="45"/>
      <c r="CP494" s="45"/>
      <c r="CQ494" s="45"/>
      <c r="CR494" s="45"/>
      <c r="CS494" s="45"/>
      <c r="CT494" s="45"/>
      <c r="CU494" s="45"/>
      <c r="CV494" s="45"/>
      <c r="CW494" s="45"/>
      <c r="CX494" s="45"/>
      <c r="CY494" s="45"/>
      <c r="CZ494" s="45"/>
      <c r="DA494" s="45"/>
      <c r="DB494" s="45"/>
      <c r="DC494" s="45"/>
      <c r="DD494" s="45"/>
      <c r="DE494" s="45"/>
      <c r="DF494" s="45"/>
      <c r="DG494" s="45"/>
      <c r="DH494" s="45"/>
      <c r="DI494" s="45"/>
      <c r="DJ494" s="45"/>
      <c r="DK494" s="45"/>
      <c r="DL494" s="45"/>
      <c r="DM494" s="45"/>
      <c r="DN494" s="45"/>
      <c r="DO494" s="45"/>
      <c r="DP494" s="45"/>
      <c r="DQ494" s="45"/>
      <c r="DR494" s="45"/>
      <c r="DS494" s="45"/>
      <c r="DT494" s="45"/>
      <c r="DU494" s="45"/>
      <c r="DV494" s="45"/>
      <c r="DW494" s="45"/>
      <c r="DX494" s="45"/>
      <c r="DY494" s="45"/>
      <c r="DZ494" s="45"/>
      <c r="EA494" s="45"/>
      <c r="EB494" s="45"/>
      <c r="EC494" s="45"/>
      <c r="ED494" s="45"/>
      <c r="EE494" s="45"/>
      <c r="EF494" s="45"/>
      <c r="EG494" s="45"/>
      <c r="EH494" s="45"/>
      <c r="EI494" s="45"/>
      <c r="EJ494" s="45"/>
      <c r="EK494" s="45"/>
      <c r="EL494" s="45"/>
      <c r="EM494" s="45"/>
      <c r="EN494" s="45"/>
      <c r="EO494" s="45"/>
      <c r="EP494" s="45"/>
      <c r="EQ494" s="45"/>
      <c r="ER494" s="45"/>
      <c r="ES494" s="45"/>
      <c r="ET494" s="45"/>
      <c r="EU494" s="45"/>
      <c r="EV494" s="45"/>
      <c r="EW494" s="45"/>
      <c r="EX494" s="45"/>
      <c r="EY494" s="45"/>
      <c r="EZ494" s="45"/>
      <c r="FA494" s="45"/>
      <c r="FB494" s="45"/>
      <c r="FC494" s="45"/>
      <c r="FD494" s="45"/>
      <c r="FE494" s="45"/>
      <c r="FF494" s="45"/>
      <c r="FG494" s="45"/>
      <c r="FH494" s="45"/>
      <c r="FI494" s="45"/>
      <c r="FJ494" s="45"/>
      <c r="FK494" s="45"/>
      <c r="FL494" s="45"/>
      <c r="FM494" s="45"/>
      <c r="FN494" s="45"/>
      <c r="FO494" s="45"/>
      <c r="FP494" s="45"/>
      <c r="FQ494" s="45"/>
      <c r="FR494" s="45"/>
      <c r="FS494" s="45"/>
      <c r="FT494" s="45"/>
      <c r="FU494" s="45"/>
      <c r="FV494" s="45"/>
      <c r="FW494" s="45"/>
      <c r="FX494" s="45"/>
      <c r="FY494" s="45"/>
      <c r="FZ494" s="45"/>
      <c r="GA494" s="45"/>
      <c r="GB494" s="45"/>
      <c r="GC494" s="45"/>
      <c r="GD494" s="45"/>
      <c r="GE494" s="45"/>
      <c r="GF494" s="45"/>
      <c r="GG494" s="45"/>
      <c r="GH494" s="45"/>
      <c r="GI494" s="45"/>
      <c r="GJ494" s="45"/>
      <c r="GK494" s="45"/>
      <c r="GL494" s="45"/>
      <c r="GM494" s="45"/>
      <c r="GN494" s="45"/>
      <c r="GO494" s="45"/>
      <c r="GP494" s="45"/>
      <c r="GQ494" s="45"/>
      <c r="GR494" s="45"/>
      <c r="GS494" s="45"/>
      <c r="GT494" s="45"/>
      <c r="GU494" s="45"/>
      <c r="GV494" s="45"/>
      <c r="GW494" s="45"/>
      <c r="GX494" s="45"/>
      <c r="GY494" s="45"/>
      <c r="GZ494" s="45"/>
      <c r="HA494" s="45"/>
      <c r="HB494" s="45"/>
      <c r="HC494" s="45"/>
      <c r="HD494" s="45"/>
      <c r="HE494" s="45"/>
      <c r="HF494" s="45"/>
      <c r="HG494" s="45"/>
      <c r="HH494" s="45"/>
      <c r="HI494" s="45"/>
      <c r="HJ494" s="45"/>
      <c r="HK494" s="45"/>
      <c r="HL494" s="45"/>
      <c r="HM494" s="45"/>
      <c r="HN494" s="45"/>
      <c r="HO494" s="45"/>
      <c r="HP494" s="45"/>
      <c r="HQ494" s="45"/>
      <c r="HR494" s="45"/>
      <c r="HS494" s="45"/>
      <c r="HT494" s="45"/>
      <c r="HU494" s="45"/>
      <c r="HV494" s="45"/>
      <c r="HW494" s="45"/>
      <c r="HX494" s="45"/>
      <c r="HY494" s="45"/>
      <c r="HZ494" s="45"/>
      <c r="IA494" s="45"/>
      <c r="IB494" s="45"/>
      <c r="IC494" s="45"/>
      <c r="ID494" s="45"/>
      <c r="IE494" s="45"/>
      <c r="IF494" s="45"/>
      <c r="IG494" s="45"/>
      <c r="IH494" s="45"/>
      <c r="II494" s="45"/>
      <c r="IJ494" s="45"/>
    </row>
    <row r="495" spans="1:244" s="6" customFormat="1" ht="11.85" customHeight="1" x14ac:dyDescent="0.2">
      <c r="A495" s="53" t="s">
        <v>52</v>
      </c>
      <c r="B495" s="53"/>
      <c r="D495" s="7"/>
      <c r="E495" s="7"/>
      <c r="F495" s="7"/>
      <c r="G495" s="7"/>
      <c r="H495" s="7"/>
      <c r="I495" s="7"/>
    </row>
    <row r="496" spans="1:244" ht="11.85" customHeight="1" x14ac:dyDescent="0.2">
      <c r="A496" s="49" t="s">
        <v>297</v>
      </c>
      <c r="B496" s="49" t="s">
        <v>297</v>
      </c>
      <c r="C496" s="50" t="s">
        <v>128</v>
      </c>
      <c r="D496" s="2">
        <v>50000</v>
      </c>
      <c r="E496" s="2"/>
      <c r="F496" s="2">
        <f>SUM(D496:E496)</f>
        <v>50000</v>
      </c>
      <c r="G496" s="2">
        <v>0</v>
      </c>
      <c r="H496" s="2">
        <v>30000</v>
      </c>
      <c r="I496" s="4" t="s">
        <v>284</v>
      </c>
    </row>
    <row r="497" spans="1:9" ht="12" customHeight="1" x14ac:dyDescent="0.2">
      <c r="A497" s="49" t="s">
        <v>297</v>
      </c>
      <c r="B497" s="49"/>
      <c r="C497" s="50" t="s">
        <v>129</v>
      </c>
      <c r="D497" s="2">
        <v>50000</v>
      </c>
      <c r="E497" s="2"/>
      <c r="F497" s="2">
        <f t="shared" ref="F497:F501" si="75">SUM(D497:E497)</f>
        <v>50000</v>
      </c>
      <c r="G497" s="2">
        <v>0</v>
      </c>
      <c r="H497" s="2">
        <v>30000</v>
      </c>
      <c r="I497" s="4" t="s">
        <v>284</v>
      </c>
    </row>
    <row r="498" spans="1:9" ht="12" customHeight="1" x14ac:dyDescent="0.2">
      <c r="A498" s="49" t="s">
        <v>564</v>
      </c>
      <c r="B498" s="49" t="s">
        <v>567</v>
      </c>
      <c r="C498" s="50" t="s">
        <v>89</v>
      </c>
      <c r="D498" s="2">
        <v>200000</v>
      </c>
      <c r="E498" s="2"/>
      <c r="F498" s="2">
        <f t="shared" si="75"/>
        <v>200000</v>
      </c>
      <c r="G498" s="2">
        <v>65357</v>
      </c>
      <c r="H498" s="2">
        <v>1000000</v>
      </c>
      <c r="I498" s="4" t="s">
        <v>284</v>
      </c>
    </row>
    <row r="499" spans="1:9" ht="12" customHeight="1" x14ac:dyDescent="0.2">
      <c r="A499" s="49" t="s">
        <v>565</v>
      </c>
      <c r="B499" s="49" t="s">
        <v>568</v>
      </c>
      <c r="C499" s="50" t="s">
        <v>58</v>
      </c>
      <c r="D499" s="2">
        <v>800000</v>
      </c>
      <c r="E499" s="2"/>
      <c r="F499" s="2">
        <f t="shared" si="75"/>
        <v>800000</v>
      </c>
      <c r="G499" s="2">
        <v>80207</v>
      </c>
      <c r="H499" s="2">
        <v>400000</v>
      </c>
      <c r="I499" s="4" t="s">
        <v>284</v>
      </c>
    </row>
    <row r="500" spans="1:9" ht="12" customHeight="1" x14ac:dyDescent="0.2">
      <c r="A500" s="49" t="s">
        <v>386</v>
      </c>
      <c r="B500" s="49" t="s">
        <v>202</v>
      </c>
      <c r="C500" s="50" t="s">
        <v>152</v>
      </c>
      <c r="D500" s="2">
        <v>0</v>
      </c>
      <c r="E500" s="2"/>
      <c r="F500" s="2">
        <f t="shared" si="75"/>
        <v>0</v>
      </c>
      <c r="G500" s="2">
        <v>104</v>
      </c>
      <c r="H500" s="2">
        <v>40000</v>
      </c>
      <c r="I500" s="4" t="s">
        <v>284</v>
      </c>
    </row>
    <row r="501" spans="1:9" s="71" customFormat="1" ht="11.85" customHeight="1" x14ac:dyDescent="0.2">
      <c r="A501" s="55" t="s">
        <v>288</v>
      </c>
      <c r="B501" s="55" t="s">
        <v>288</v>
      </c>
      <c r="C501" s="5" t="s">
        <v>86</v>
      </c>
      <c r="D501" s="2">
        <v>297000</v>
      </c>
      <c r="E501" s="69"/>
      <c r="F501" s="2">
        <f t="shared" si="75"/>
        <v>297000</v>
      </c>
      <c r="G501" s="2">
        <v>39070</v>
      </c>
      <c r="H501" s="2">
        <v>405000</v>
      </c>
      <c r="I501" s="4" t="s">
        <v>284</v>
      </c>
    </row>
    <row r="502" spans="1:9" s="44" customFormat="1" ht="11.85" customHeight="1" x14ac:dyDescent="0.2">
      <c r="A502" s="56"/>
      <c r="B502" s="56"/>
      <c r="C502" s="57" t="s">
        <v>82</v>
      </c>
      <c r="D502" s="58">
        <f t="shared" ref="D502:H502" si="76">SUM(D496:D501)</f>
        <v>1397000</v>
      </c>
      <c r="E502" s="58">
        <f t="shared" si="76"/>
        <v>0</v>
      </c>
      <c r="F502" s="58">
        <f t="shared" si="76"/>
        <v>1397000</v>
      </c>
      <c r="G502" s="58">
        <f t="shared" si="76"/>
        <v>184738</v>
      </c>
      <c r="H502" s="58">
        <f t="shared" si="76"/>
        <v>1905000</v>
      </c>
      <c r="I502" s="59"/>
    </row>
    <row r="503" spans="1:9" s="44" customFormat="1" ht="11.85" customHeight="1" x14ac:dyDescent="0.2">
      <c r="A503" s="48"/>
      <c r="B503" s="48"/>
      <c r="D503" s="59"/>
      <c r="E503" s="59"/>
      <c r="F503" s="59"/>
      <c r="G503" s="59"/>
      <c r="H503" s="59"/>
      <c r="I503" s="59"/>
    </row>
    <row r="504" spans="1:9" s="44" customFormat="1" ht="11.85" customHeight="1" x14ac:dyDescent="0.2">
      <c r="A504" s="48"/>
      <c r="B504" s="48"/>
      <c r="D504" s="59"/>
      <c r="E504" s="59"/>
      <c r="F504" s="59"/>
      <c r="G504" s="59"/>
      <c r="H504" s="59"/>
      <c r="I504" s="59"/>
    </row>
    <row r="505" spans="1:9" s="40" customFormat="1" x14ac:dyDescent="0.2">
      <c r="A505" s="45" t="s">
        <v>218</v>
      </c>
      <c r="B505" s="45"/>
      <c r="D505" s="47"/>
      <c r="E505" s="47"/>
      <c r="F505" s="47"/>
      <c r="G505" s="47"/>
      <c r="H505" s="47"/>
      <c r="I505" s="47"/>
    </row>
    <row r="506" spans="1:9" s="40" customFormat="1" x14ac:dyDescent="0.2">
      <c r="A506" s="45" t="s">
        <v>210</v>
      </c>
      <c r="B506" s="45"/>
      <c r="D506" s="47"/>
      <c r="E506" s="47"/>
      <c r="F506" s="47"/>
      <c r="G506" s="47"/>
      <c r="H506" s="47"/>
      <c r="I506" s="47"/>
    </row>
    <row r="507" spans="1:9" s="44" customFormat="1" x14ac:dyDescent="0.2">
      <c r="A507" s="48" t="s">
        <v>52</v>
      </c>
      <c r="B507" s="48"/>
      <c r="D507" s="59"/>
      <c r="E507" s="59"/>
      <c r="F507" s="59"/>
      <c r="G507" s="59"/>
      <c r="H507" s="59"/>
      <c r="I507" s="59"/>
    </row>
    <row r="508" spans="1:9" x14ac:dyDescent="0.2">
      <c r="A508" s="49" t="s">
        <v>297</v>
      </c>
      <c r="B508" s="49" t="s">
        <v>297</v>
      </c>
      <c r="C508" s="50" t="s">
        <v>485</v>
      </c>
      <c r="D508" s="2">
        <v>50000</v>
      </c>
      <c r="E508" s="2"/>
      <c r="F508" s="2">
        <f t="shared" ref="F508:F517" si="77">SUM(D508:E508)</f>
        <v>50000</v>
      </c>
      <c r="G508" s="2">
        <v>12718</v>
      </c>
      <c r="H508" s="2">
        <v>50000</v>
      </c>
      <c r="I508" s="4" t="s">
        <v>285</v>
      </c>
    </row>
    <row r="509" spans="1:9" x14ac:dyDescent="0.2">
      <c r="A509" s="49" t="s">
        <v>198</v>
      </c>
      <c r="B509" s="49" t="s">
        <v>198</v>
      </c>
      <c r="C509" s="50" t="s">
        <v>76</v>
      </c>
      <c r="D509" s="2">
        <v>100000</v>
      </c>
      <c r="E509" s="2"/>
      <c r="F509" s="2">
        <f t="shared" si="77"/>
        <v>100000</v>
      </c>
      <c r="G509" s="2">
        <v>86335</v>
      </c>
      <c r="H509" s="2">
        <v>100000</v>
      </c>
      <c r="I509" s="4" t="s">
        <v>285</v>
      </c>
    </row>
    <row r="510" spans="1:9" x14ac:dyDescent="0.2">
      <c r="A510" s="49" t="s">
        <v>293</v>
      </c>
      <c r="B510" s="49" t="s">
        <v>293</v>
      </c>
      <c r="C510" s="50" t="s">
        <v>83</v>
      </c>
      <c r="D510" s="2">
        <v>10000</v>
      </c>
      <c r="E510" s="2"/>
      <c r="F510" s="2">
        <f t="shared" si="77"/>
        <v>10000</v>
      </c>
      <c r="G510" s="2">
        <v>0</v>
      </c>
      <c r="H510" s="2">
        <v>0</v>
      </c>
      <c r="I510" s="4" t="s">
        <v>285</v>
      </c>
    </row>
    <row r="511" spans="1:9" x14ac:dyDescent="0.2">
      <c r="A511" s="49" t="s">
        <v>415</v>
      </c>
      <c r="B511" s="49" t="s">
        <v>204</v>
      </c>
      <c r="C511" s="50" t="s">
        <v>480</v>
      </c>
      <c r="D511" s="2">
        <v>50000</v>
      </c>
      <c r="E511" s="2"/>
      <c r="F511" s="2">
        <f t="shared" si="77"/>
        <v>50000</v>
      </c>
      <c r="G511" s="2">
        <v>0</v>
      </c>
      <c r="H511" s="98">
        <v>100000</v>
      </c>
      <c r="I511" s="4" t="s">
        <v>285</v>
      </c>
    </row>
    <row r="512" spans="1:9" x14ac:dyDescent="0.2">
      <c r="A512" s="49" t="s">
        <v>202</v>
      </c>
      <c r="B512" s="49" t="s">
        <v>202</v>
      </c>
      <c r="C512" s="50" t="s">
        <v>54</v>
      </c>
      <c r="D512" s="2">
        <v>80000</v>
      </c>
      <c r="E512" s="2"/>
      <c r="F512" s="2">
        <f t="shared" si="77"/>
        <v>80000</v>
      </c>
      <c r="G512" s="2">
        <v>154000</v>
      </c>
      <c r="H512" s="2">
        <v>50000</v>
      </c>
      <c r="I512" s="4" t="s">
        <v>285</v>
      </c>
    </row>
    <row r="513" spans="1:9" x14ac:dyDescent="0.2">
      <c r="A513" s="49" t="s">
        <v>202</v>
      </c>
      <c r="B513" s="49"/>
      <c r="C513" s="50" t="s">
        <v>187</v>
      </c>
      <c r="D513" s="2">
        <v>60000</v>
      </c>
      <c r="E513" s="2"/>
      <c r="F513" s="2">
        <f t="shared" si="77"/>
        <v>60000</v>
      </c>
      <c r="G513" s="2">
        <v>42520</v>
      </c>
      <c r="H513" s="2">
        <v>60000</v>
      </c>
      <c r="I513" s="4" t="s">
        <v>285</v>
      </c>
    </row>
    <row r="514" spans="1:9" x14ac:dyDescent="0.2">
      <c r="A514" s="49" t="s">
        <v>202</v>
      </c>
      <c r="B514" s="49"/>
      <c r="C514" s="50" t="s">
        <v>380</v>
      </c>
      <c r="D514" s="2">
        <v>45000</v>
      </c>
      <c r="E514" s="2"/>
      <c r="F514" s="2">
        <f t="shared" si="77"/>
        <v>45000</v>
      </c>
      <c r="G514" s="2">
        <v>94400</v>
      </c>
      <c r="H514" s="2">
        <v>100000</v>
      </c>
      <c r="I514" s="4" t="s">
        <v>285</v>
      </c>
    </row>
    <row r="515" spans="1:9" x14ac:dyDescent="0.2">
      <c r="A515" s="49" t="s">
        <v>288</v>
      </c>
      <c r="B515" s="49" t="s">
        <v>288</v>
      </c>
      <c r="C515" s="50" t="s">
        <v>86</v>
      </c>
      <c r="D515" s="2">
        <v>107000</v>
      </c>
      <c r="E515" s="2"/>
      <c r="F515" s="2">
        <f t="shared" si="77"/>
        <v>107000</v>
      </c>
      <c r="G515" s="2">
        <v>105294</v>
      </c>
      <c r="H515" s="2">
        <v>260000</v>
      </c>
      <c r="I515" s="4" t="s">
        <v>285</v>
      </c>
    </row>
    <row r="516" spans="1:9" x14ac:dyDescent="0.2">
      <c r="A516" s="49" t="s">
        <v>303</v>
      </c>
      <c r="B516" s="49" t="s">
        <v>303</v>
      </c>
      <c r="C516" s="50" t="s">
        <v>616</v>
      </c>
      <c r="D516" s="2">
        <v>0</v>
      </c>
      <c r="E516" s="2"/>
      <c r="F516" s="2">
        <f t="shared" si="77"/>
        <v>0</v>
      </c>
      <c r="G516" s="2">
        <v>0</v>
      </c>
      <c r="H516" s="2">
        <v>394000</v>
      </c>
      <c r="I516" s="4" t="s">
        <v>285</v>
      </c>
    </row>
    <row r="517" spans="1:9" x14ac:dyDescent="0.2">
      <c r="A517" s="49" t="s">
        <v>290</v>
      </c>
      <c r="B517" s="49" t="s">
        <v>290</v>
      </c>
      <c r="C517" s="50" t="s">
        <v>382</v>
      </c>
      <c r="D517" s="2">
        <v>0</v>
      </c>
      <c r="E517" s="2"/>
      <c r="F517" s="2">
        <f t="shared" si="77"/>
        <v>0</v>
      </c>
      <c r="G517" s="2">
        <v>0</v>
      </c>
      <c r="H517" s="2">
        <v>106000</v>
      </c>
      <c r="I517" s="4" t="s">
        <v>285</v>
      </c>
    </row>
    <row r="518" spans="1:9" s="44" customFormat="1" x14ac:dyDescent="0.2">
      <c r="A518" s="56"/>
      <c r="B518" s="56"/>
      <c r="C518" s="57" t="s">
        <v>53</v>
      </c>
      <c r="D518" s="58">
        <f>SUM(D508:D517)</f>
        <v>502000</v>
      </c>
      <c r="E518" s="58">
        <f t="shared" ref="E518:H518" si="78">SUM(E508:E517)</f>
        <v>0</v>
      </c>
      <c r="F518" s="58">
        <f t="shared" si="78"/>
        <v>502000</v>
      </c>
      <c r="G518" s="58">
        <f t="shared" si="78"/>
        <v>495267</v>
      </c>
      <c r="H518" s="58">
        <f t="shared" si="78"/>
        <v>1220000</v>
      </c>
      <c r="I518" s="59"/>
    </row>
    <row r="519" spans="1:9" s="44" customFormat="1" x14ac:dyDescent="0.2">
      <c r="A519" s="48"/>
      <c r="B519" s="48"/>
      <c r="D519" s="59"/>
      <c r="E519" s="59"/>
      <c r="F519" s="59"/>
      <c r="G519" s="59"/>
      <c r="H519" s="59"/>
      <c r="I519" s="59"/>
    </row>
    <row r="520" spans="1:9" s="44" customFormat="1" x14ac:dyDescent="0.2">
      <c r="A520" s="48"/>
      <c r="B520" s="48"/>
      <c r="D520" s="59"/>
      <c r="E520" s="59"/>
      <c r="F520" s="59"/>
      <c r="G520" s="59"/>
      <c r="H520" s="59"/>
      <c r="I520" s="59"/>
    </row>
    <row r="521" spans="1:9" s="40" customFormat="1" x14ac:dyDescent="0.2">
      <c r="A521" s="45" t="s">
        <v>356</v>
      </c>
      <c r="B521" s="45"/>
      <c r="D521" s="47"/>
      <c r="E521" s="47"/>
      <c r="F521" s="47"/>
      <c r="G521" s="47"/>
      <c r="H521" s="47"/>
      <c r="I521" s="47"/>
    </row>
    <row r="522" spans="1:9" s="40" customFormat="1" x14ac:dyDescent="0.2">
      <c r="A522" s="45" t="s">
        <v>210</v>
      </c>
      <c r="B522" s="45"/>
      <c r="D522" s="47"/>
      <c r="E522" s="47"/>
      <c r="F522" s="47"/>
      <c r="G522" s="47"/>
      <c r="H522" s="47"/>
      <c r="I522" s="47"/>
    </row>
    <row r="523" spans="1:9" s="44" customFormat="1" x14ac:dyDescent="0.2">
      <c r="A523" s="48" t="s">
        <v>52</v>
      </c>
      <c r="B523" s="48"/>
      <c r="D523" s="59"/>
      <c r="E523" s="59"/>
      <c r="F523" s="59"/>
      <c r="G523" s="59"/>
      <c r="H523" s="59"/>
      <c r="I523" s="59"/>
    </row>
    <row r="524" spans="1:9" x14ac:dyDescent="0.2">
      <c r="A524" s="49" t="s">
        <v>330</v>
      </c>
      <c r="B524" s="49" t="s">
        <v>296</v>
      </c>
      <c r="C524" s="50" t="s">
        <v>130</v>
      </c>
      <c r="D524" s="2">
        <v>11000000</v>
      </c>
      <c r="E524" s="2"/>
      <c r="F524" s="2">
        <f>SUM(D524:E524)</f>
        <v>11000000</v>
      </c>
      <c r="G524" s="2">
        <v>10019000</v>
      </c>
      <c r="H524" s="2">
        <v>11000000</v>
      </c>
      <c r="I524" s="4" t="s">
        <v>285</v>
      </c>
    </row>
    <row r="525" spans="1:9" x14ac:dyDescent="0.2">
      <c r="A525" s="49" t="s">
        <v>296</v>
      </c>
      <c r="B525" s="49"/>
      <c r="C525" s="50" t="s">
        <v>425</v>
      </c>
      <c r="D525" s="2">
        <v>0</v>
      </c>
      <c r="E525" s="2"/>
      <c r="F525" s="2">
        <f>SUM(D525:E525)</f>
        <v>0</v>
      </c>
      <c r="G525" s="2">
        <v>0</v>
      </c>
      <c r="H525" s="2">
        <v>0</v>
      </c>
      <c r="I525" s="4" t="s">
        <v>285</v>
      </c>
    </row>
    <row r="526" spans="1:9" s="44" customFormat="1" x14ac:dyDescent="0.2">
      <c r="A526" s="56"/>
      <c r="B526" s="56"/>
      <c r="C526" s="57" t="s">
        <v>53</v>
      </c>
      <c r="D526" s="58">
        <f t="shared" ref="D526:H526" si="79">SUM(D524:D525)</f>
        <v>11000000</v>
      </c>
      <c r="E526" s="58">
        <f t="shared" si="79"/>
        <v>0</v>
      </c>
      <c r="F526" s="58">
        <f t="shared" si="79"/>
        <v>11000000</v>
      </c>
      <c r="G526" s="58">
        <f t="shared" si="79"/>
        <v>10019000</v>
      </c>
      <c r="H526" s="58">
        <f t="shared" si="79"/>
        <v>11000000</v>
      </c>
      <c r="I526" s="59"/>
    </row>
    <row r="527" spans="1:9" s="44" customFormat="1" x14ac:dyDescent="0.2">
      <c r="A527" s="48"/>
      <c r="B527" s="48"/>
      <c r="D527" s="59"/>
      <c r="E527" s="59"/>
      <c r="F527" s="59"/>
      <c r="G527" s="59"/>
      <c r="H527" s="59"/>
      <c r="I527" s="59"/>
    </row>
    <row r="528" spans="1:9" s="44" customFormat="1" x14ac:dyDescent="0.2">
      <c r="A528" s="48"/>
      <c r="B528" s="48"/>
      <c r="D528" s="59"/>
      <c r="E528" s="59"/>
      <c r="F528" s="59"/>
      <c r="G528" s="59"/>
      <c r="H528" s="59"/>
      <c r="I528" s="59"/>
    </row>
    <row r="529" spans="1:244" s="40" customFormat="1" ht="30.75" customHeight="1" x14ac:dyDescent="0.2">
      <c r="A529" s="45"/>
      <c r="B529" s="45"/>
      <c r="D529" s="12" t="s">
        <v>508</v>
      </c>
      <c r="E529" s="12" t="s">
        <v>509</v>
      </c>
      <c r="F529" s="12" t="s">
        <v>510</v>
      </c>
      <c r="G529" s="12" t="s">
        <v>614</v>
      </c>
      <c r="H529" s="12" t="s">
        <v>601</v>
      </c>
      <c r="I529" s="46"/>
    </row>
    <row r="530" spans="1:244" s="40" customFormat="1" x14ac:dyDescent="0.2">
      <c r="A530" s="45" t="s">
        <v>218</v>
      </c>
      <c r="B530" s="45"/>
      <c r="D530" s="47"/>
      <c r="E530" s="47"/>
      <c r="F530" s="47"/>
      <c r="G530" s="47"/>
      <c r="H530" s="47"/>
      <c r="I530" s="47"/>
    </row>
    <row r="531" spans="1:244" s="40" customFormat="1" x14ac:dyDescent="0.2">
      <c r="A531" s="45" t="s">
        <v>210</v>
      </c>
      <c r="B531" s="45"/>
      <c r="D531" s="47"/>
      <c r="E531" s="47"/>
      <c r="F531" s="47"/>
      <c r="G531" s="47"/>
      <c r="H531" s="47"/>
      <c r="I531" s="47"/>
    </row>
    <row r="532" spans="1:244" s="44" customFormat="1" x14ac:dyDescent="0.2">
      <c r="A532" s="48" t="s">
        <v>50</v>
      </c>
      <c r="B532" s="48"/>
      <c r="D532" s="59"/>
      <c r="E532" s="59"/>
      <c r="F532" s="59"/>
      <c r="G532" s="59"/>
      <c r="H532" s="59"/>
      <c r="I532" s="59"/>
    </row>
    <row r="533" spans="1:244" x14ac:dyDescent="0.2">
      <c r="A533" s="49" t="s">
        <v>295</v>
      </c>
      <c r="B533" s="49" t="s">
        <v>295</v>
      </c>
      <c r="C533" s="50" t="s">
        <v>357</v>
      </c>
      <c r="D533" s="2">
        <v>0</v>
      </c>
      <c r="E533" s="2">
        <v>0</v>
      </c>
      <c r="F533" s="2">
        <f>SUM(D533:E533)</f>
        <v>0</v>
      </c>
      <c r="G533" s="2">
        <v>1293000</v>
      </c>
      <c r="H533" s="2">
        <v>0</v>
      </c>
      <c r="I533" s="4" t="s">
        <v>285</v>
      </c>
    </row>
    <row r="534" spans="1:244" x14ac:dyDescent="0.2">
      <c r="A534" s="49" t="s">
        <v>562</v>
      </c>
      <c r="B534" s="49" t="s">
        <v>332</v>
      </c>
      <c r="C534" s="50" t="s">
        <v>563</v>
      </c>
      <c r="D534" s="2">
        <v>0</v>
      </c>
      <c r="E534" s="2"/>
      <c r="F534" s="2">
        <f>SUM(D534:E534)</f>
        <v>0</v>
      </c>
      <c r="G534" s="2">
        <v>41321</v>
      </c>
      <c r="H534" s="2">
        <v>0</v>
      </c>
    </row>
    <row r="535" spans="1:244" s="44" customFormat="1" x14ac:dyDescent="0.2">
      <c r="A535" s="56"/>
      <c r="B535" s="56"/>
      <c r="C535" s="57" t="s">
        <v>51</v>
      </c>
      <c r="D535" s="58">
        <f>SUM(D533:D534)</f>
        <v>0</v>
      </c>
      <c r="E535" s="58">
        <f t="shared" ref="E535:H535" si="80">SUM(E533:E534)</f>
        <v>0</v>
      </c>
      <c r="F535" s="58">
        <f t="shared" si="80"/>
        <v>0</v>
      </c>
      <c r="G535" s="58">
        <f t="shared" si="80"/>
        <v>1334321</v>
      </c>
      <c r="H535" s="58">
        <f t="shared" si="80"/>
        <v>0</v>
      </c>
      <c r="I535" s="59"/>
    </row>
    <row r="536" spans="1:244" s="44" customFormat="1" x14ac:dyDescent="0.2">
      <c r="A536" s="48"/>
      <c r="B536" s="48"/>
      <c r="D536" s="59"/>
      <c r="E536" s="59"/>
      <c r="F536" s="59"/>
      <c r="G536" s="59"/>
      <c r="H536" s="59"/>
      <c r="I536" s="59"/>
    </row>
    <row r="537" spans="1:244" s="44" customFormat="1" x14ac:dyDescent="0.2">
      <c r="A537" s="48"/>
      <c r="B537" s="48"/>
      <c r="D537" s="59"/>
      <c r="E537" s="59"/>
      <c r="F537" s="59"/>
      <c r="G537" s="59"/>
      <c r="H537" s="59"/>
      <c r="I537" s="59"/>
    </row>
    <row r="538" spans="1:244" s="44" customFormat="1" ht="13.5" customHeight="1" x14ac:dyDescent="0.2">
      <c r="A538" s="54" t="s">
        <v>219</v>
      </c>
      <c r="B538" s="54"/>
      <c r="D538" s="59"/>
      <c r="E538" s="59"/>
      <c r="F538" s="59"/>
      <c r="G538" s="59"/>
      <c r="H538" s="59"/>
      <c r="I538" s="59"/>
    </row>
    <row r="539" spans="1:244" ht="12.4" customHeight="1" x14ac:dyDescent="0.2">
      <c r="A539" s="45" t="s">
        <v>210</v>
      </c>
      <c r="B539" s="45"/>
      <c r="C539" s="45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45"/>
      <c r="P539" s="45"/>
      <c r="Q539" s="45"/>
      <c r="R539" s="45"/>
      <c r="S539" s="45"/>
      <c r="T539" s="45"/>
      <c r="U539" s="45"/>
      <c r="V539" s="45"/>
      <c r="W539" s="45"/>
      <c r="X539" s="45"/>
      <c r="Y539" s="45"/>
      <c r="Z539" s="45"/>
      <c r="AA539" s="45"/>
      <c r="AB539" s="45"/>
      <c r="AC539" s="45"/>
      <c r="AD539" s="45"/>
      <c r="AE539" s="45"/>
      <c r="AF539" s="45"/>
      <c r="AG539" s="45"/>
      <c r="AH539" s="45"/>
      <c r="AI539" s="45"/>
      <c r="AJ539" s="45"/>
      <c r="AK539" s="45"/>
      <c r="AL539" s="45"/>
      <c r="AM539" s="45"/>
      <c r="AN539" s="45"/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  <c r="BD539" s="45"/>
      <c r="BE539" s="45"/>
      <c r="BF539" s="45"/>
      <c r="BG539" s="45"/>
      <c r="BH539" s="45"/>
      <c r="BI539" s="45"/>
      <c r="BJ539" s="45"/>
      <c r="BK539" s="45"/>
      <c r="BL539" s="45"/>
      <c r="BM539" s="45"/>
      <c r="BN539" s="45"/>
      <c r="BO539" s="45"/>
      <c r="BP539" s="45"/>
      <c r="BQ539" s="45"/>
      <c r="BR539" s="45"/>
      <c r="BS539" s="45"/>
      <c r="BT539" s="45"/>
      <c r="BU539" s="45"/>
      <c r="BV539" s="45"/>
      <c r="BW539" s="45"/>
      <c r="BX539" s="45"/>
      <c r="BY539" s="45"/>
      <c r="BZ539" s="45"/>
      <c r="CA539" s="45"/>
      <c r="CB539" s="45"/>
      <c r="CC539" s="45"/>
      <c r="CD539" s="45"/>
      <c r="CE539" s="45"/>
      <c r="CF539" s="45"/>
      <c r="CG539" s="45"/>
      <c r="CH539" s="45"/>
      <c r="CI539" s="45"/>
      <c r="CJ539" s="45"/>
      <c r="CK539" s="45"/>
      <c r="CL539" s="45"/>
      <c r="CM539" s="45"/>
      <c r="CN539" s="45"/>
      <c r="CO539" s="45"/>
      <c r="CP539" s="45"/>
      <c r="CQ539" s="45"/>
      <c r="CR539" s="45"/>
      <c r="CS539" s="45"/>
      <c r="CT539" s="45"/>
      <c r="CU539" s="45"/>
      <c r="CV539" s="45"/>
      <c r="CW539" s="45"/>
      <c r="CX539" s="45"/>
      <c r="CY539" s="45"/>
      <c r="CZ539" s="45"/>
      <c r="DA539" s="45"/>
      <c r="DB539" s="45"/>
      <c r="DC539" s="45"/>
      <c r="DD539" s="45"/>
      <c r="DE539" s="45"/>
      <c r="DF539" s="45"/>
      <c r="DG539" s="45"/>
      <c r="DH539" s="45"/>
      <c r="DI539" s="45"/>
      <c r="DJ539" s="45"/>
      <c r="DK539" s="45"/>
      <c r="DL539" s="45"/>
      <c r="DM539" s="45"/>
      <c r="DN539" s="45"/>
      <c r="DO539" s="45"/>
      <c r="DP539" s="45"/>
      <c r="DQ539" s="45"/>
      <c r="DR539" s="45"/>
      <c r="DS539" s="45"/>
      <c r="DT539" s="45"/>
      <c r="DU539" s="45"/>
      <c r="DV539" s="45"/>
      <c r="DW539" s="45"/>
      <c r="DX539" s="45"/>
      <c r="DY539" s="45"/>
      <c r="DZ539" s="45"/>
      <c r="EA539" s="45"/>
      <c r="EB539" s="45"/>
      <c r="EC539" s="45"/>
      <c r="ED539" s="45"/>
      <c r="EE539" s="45"/>
      <c r="EF539" s="45"/>
      <c r="EG539" s="45"/>
      <c r="EH539" s="45"/>
      <c r="EI539" s="45"/>
      <c r="EJ539" s="45"/>
      <c r="EK539" s="45"/>
      <c r="EL539" s="45"/>
      <c r="EM539" s="45"/>
      <c r="EN539" s="45"/>
      <c r="EO539" s="45"/>
      <c r="EP539" s="45"/>
      <c r="EQ539" s="45"/>
      <c r="ER539" s="45"/>
      <c r="ES539" s="45"/>
      <c r="ET539" s="45"/>
      <c r="EU539" s="45"/>
      <c r="EV539" s="45"/>
      <c r="EW539" s="45"/>
      <c r="EX539" s="45"/>
      <c r="EY539" s="45"/>
      <c r="EZ539" s="45"/>
      <c r="FA539" s="45"/>
      <c r="FB539" s="45"/>
      <c r="FC539" s="45"/>
      <c r="FD539" s="45"/>
      <c r="FE539" s="45"/>
      <c r="FF539" s="45"/>
      <c r="FG539" s="45"/>
      <c r="FH539" s="45"/>
      <c r="FI539" s="45"/>
      <c r="FJ539" s="45"/>
      <c r="FK539" s="45"/>
      <c r="FL539" s="45"/>
      <c r="FM539" s="45"/>
      <c r="FN539" s="45"/>
      <c r="FO539" s="45"/>
      <c r="FP539" s="45"/>
      <c r="FQ539" s="45"/>
      <c r="FR539" s="45"/>
      <c r="FS539" s="45"/>
      <c r="FT539" s="45"/>
      <c r="FU539" s="45"/>
      <c r="FV539" s="45"/>
      <c r="FW539" s="45"/>
      <c r="FX539" s="45"/>
      <c r="FY539" s="45"/>
      <c r="FZ539" s="45"/>
      <c r="GA539" s="45"/>
      <c r="GB539" s="45"/>
      <c r="GC539" s="45"/>
      <c r="GD539" s="45"/>
      <c r="GE539" s="45"/>
      <c r="GF539" s="45"/>
      <c r="GG539" s="45"/>
      <c r="GH539" s="45"/>
      <c r="GI539" s="45"/>
      <c r="GJ539" s="45"/>
      <c r="GK539" s="45"/>
      <c r="GL539" s="45"/>
      <c r="GM539" s="45"/>
      <c r="GN539" s="45"/>
      <c r="GO539" s="45"/>
      <c r="GP539" s="45"/>
      <c r="GQ539" s="45"/>
      <c r="GR539" s="45"/>
      <c r="GS539" s="45"/>
      <c r="GT539" s="45"/>
      <c r="GU539" s="45"/>
      <c r="GV539" s="45"/>
      <c r="GW539" s="45"/>
      <c r="GX539" s="45"/>
      <c r="GY539" s="45"/>
      <c r="GZ539" s="45"/>
      <c r="HA539" s="45"/>
      <c r="HB539" s="45"/>
      <c r="HC539" s="45"/>
      <c r="HD539" s="45"/>
      <c r="HE539" s="45"/>
      <c r="HF539" s="45"/>
      <c r="HG539" s="45"/>
      <c r="HH539" s="45"/>
      <c r="HI539" s="45"/>
      <c r="HJ539" s="45"/>
      <c r="HK539" s="45"/>
      <c r="HL539" s="45"/>
      <c r="HM539" s="45"/>
      <c r="HN539" s="45"/>
      <c r="HO539" s="45"/>
      <c r="HP539" s="45"/>
      <c r="HQ539" s="45"/>
      <c r="HR539" s="45"/>
      <c r="HS539" s="45"/>
      <c r="HT539" s="45"/>
      <c r="HU539" s="45"/>
      <c r="HV539" s="45"/>
      <c r="HW539" s="45"/>
      <c r="HX539" s="45"/>
      <c r="HY539" s="45"/>
      <c r="HZ539" s="45"/>
      <c r="IA539" s="45"/>
      <c r="IB539" s="45"/>
      <c r="IC539" s="45"/>
      <c r="ID539" s="45"/>
      <c r="IE539" s="45"/>
      <c r="IF539" s="45"/>
      <c r="IG539" s="45"/>
      <c r="IH539" s="45"/>
      <c r="II539" s="45"/>
      <c r="IJ539" s="45"/>
    </row>
    <row r="540" spans="1:244" s="44" customFormat="1" x14ac:dyDescent="0.2">
      <c r="A540" s="48" t="s">
        <v>52</v>
      </c>
      <c r="B540" s="48"/>
      <c r="D540" s="59"/>
      <c r="E540" s="59"/>
      <c r="F540" s="59"/>
      <c r="G540" s="59"/>
      <c r="H540" s="59"/>
      <c r="I540" s="59"/>
    </row>
    <row r="541" spans="1:244" s="44" customFormat="1" x14ac:dyDescent="0.2">
      <c r="A541" s="49" t="s">
        <v>452</v>
      </c>
      <c r="B541" s="49" t="s">
        <v>297</v>
      </c>
      <c r="C541" s="60" t="s">
        <v>485</v>
      </c>
      <c r="D541" s="2">
        <v>0</v>
      </c>
      <c r="E541" s="2"/>
      <c r="F541" s="2">
        <f t="shared" ref="F541" si="81">SUM(D541:E541)</f>
        <v>0</v>
      </c>
      <c r="G541" s="2">
        <v>7142</v>
      </c>
      <c r="H541" s="2">
        <v>100000</v>
      </c>
      <c r="I541" s="4" t="s">
        <v>284</v>
      </c>
    </row>
    <row r="542" spans="1:244" x14ac:dyDescent="0.2">
      <c r="A542" s="49" t="s">
        <v>564</v>
      </c>
      <c r="B542" s="49" t="s">
        <v>567</v>
      </c>
      <c r="C542" s="60" t="s">
        <v>190</v>
      </c>
      <c r="D542" s="2">
        <v>250000</v>
      </c>
      <c r="E542" s="2"/>
      <c r="F542" s="2">
        <f t="shared" ref="F542:F544" si="82">SUM(D542:E542)</f>
        <v>250000</v>
      </c>
      <c r="G542" s="2">
        <v>360309</v>
      </c>
      <c r="H542" s="2">
        <v>400000</v>
      </c>
      <c r="I542" s="4" t="s">
        <v>284</v>
      </c>
    </row>
    <row r="543" spans="1:244" x14ac:dyDescent="0.2">
      <c r="A543" s="49" t="s">
        <v>565</v>
      </c>
      <c r="B543" s="49" t="s">
        <v>568</v>
      </c>
      <c r="C543" s="60" t="s">
        <v>58</v>
      </c>
      <c r="D543" s="2">
        <v>300000</v>
      </c>
      <c r="E543" s="2"/>
      <c r="F543" s="2">
        <f t="shared" si="82"/>
        <v>300000</v>
      </c>
      <c r="G543" s="2">
        <v>144975</v>
      </c>
      <c r="H543" s="2">
        <v>700000</v>
      </c>
      <c r="I543" s="4" t="s">
        <v>284</v>
      </c>
    </row>
    <row r="544" spans="1:244" x14ac:dyDescent="0.2">
      <c r="A544" s="49" t="s">
        <v>566</v>
      </c>
      <c r="B544" s="49" t="s">
        <v>569</v>
      </c>
      <c r="C544" s="50" t="s">
        <v>112</v>
      </c>
      <c r="D544" s="2">
        <v>50000</v>
      </c>
      <c r="E544" s="2"/>
      <c r="F544" s="2">
        <f t="shared" si="82"/>
        <v>50000</v>
      </c>
      <c r="G544" s="2">
        <v>26864</v>
      </c>
      <c r="H544" s="2">
        <v>60000</v>
      </c>
      <c r="I544" s="4" t="s">
        <v>284</v>
      </c>
    </row>
    <row r="545" spans="1:20" x14ac:dyDescent="0.2">
      <c r="A545" s="49" t="s">
        <v>205</v>
      </c>
      <c r="B545" s="49" t="s">
        <v>205</v>
      </c>
      <c r="C545" s="50" t="s">
        <v>422</v>
      </c>
      <c r="D545" s="2">
        <v>150000</v>
      </c>
      <c r="E545" s="2"/>
      <c r="F545" s="2">
        <f t="shared" ref="F545:F548" si="83">SUM(D545:E545)</f>
        <v>150000</v>
      </c>
      <c r="G545" s="2">
        <v>75100</v>
      </c>
      <c r="H545" s="2">
        <v>150000</v>
      </c>
      <c r="I545" s="4" t="s">
        <v>284</v>
      </c>
    </row>
    <row r="546" spans="1:20" x14ac:dyDescent="0.2">
      <c r="A546" s="49" t="s">
        <v>202</v>
      </c>
      <c r="B546" s="49" t="s">
        <v>202</v>
      </c>
      <c r="C546" s="50" t="s">
        <v>179</v>
      </c>
      <c r="D546" s="2">
        <v>20000</v>
      </c>
      <c r="E546" s="2"/>
      <c r="F546" s="2">
        <f t="shared" si="83"/>
        <v>20000</v>
      </c>
      <c r="G546" s="2">
        <v>19000</v>
      </c>
      <c r="H546" s="2">
        <v>25000</v>
      </c>
      <c r="I546" s="4" t="s">
        <v>284</v>
      </c>
    </row>
    <row r="547" spans="1:20" x14ac:dyDescent="0.2">
      <c r="A547" s="49" t="s">
        <v>202</v>
      </c>
      <c r="B547" s="49"/>
      <c r="C547" s="50" t="s">
        <v>256</v>
      </c>
      <c r="D547" s="2">
        <v>30000</v>
      </c>
      <c r="E547" s="2"/>
      <c r="F547" s="2">
        <f t="shared" si="83"/>
        <v>30000</v>
      </c>
      <c r="G547" s="2">
        <v>58549</v>
      </c>
      <c r="H547" s="2">
        <v>55000</v>
      </c>
      <c r="I547" s="4" t="s">
        <v>284</v>
      </c>
    </row>
    <row r="548" spans="1:20" x14ac:dyDescent="0.2">
      <c r="A548" s="49" t="s">
        <v>288</v>
      </c>
      <c r="B548" s="49" t="s">
        <v>288</v>
      </c>
      <c r="C548" s="50" t="s">
        <v>86</v>
      </c>
      <c r="D548" s="2">
        <v>216000</v>
      </c>
      <c r="E548" s="2"/>
      <c r="F548" s="2">
        <f t="shared" si="83"/>
        <v>216000</v>
      </c>
      <c r="G548" s="2">
        <v>180733</v>
      </c>
      <c r="H548" s="2">
        <v>375000</v>
      </c>
      <c r="I548" s="4" t="s">
        <v>284</v>
      </c>
    </row>
    <row r="549" spans="1:20" s="44" customFormat="1" x14ac:dyDescent="0.2">
      <c r="A549" s="56"/>
      <c r="B549" s="56"/>
      <c r="C549" s="57" t="s">
        <v>53</v>
      </c>
      <c r="D549" s="58">
        <f>SUM(D541:D548)</f>
        <v>1016000</v>
      </c>
      <c r="E549" s="58">
        <f t="shared" ref="E549:H549" si="84">SUM(E541:E548)</f>
        <v>0</v>
      </c>
      <c r="F549" s="58">
        <f t="shared" si="84"/>
        <v>1016000</v>
      </c>
      <c r="G549" s="58">
        <f t="shared" si="84"/>
        <v>872672</v>
      </c>
      <c r="H549" s="58">
        <f t="shared" si="84"/>
        <v>1865000</v>
      </c>
      <c r="I549" s="59"/>
    </row>
    <row r="550" spans="1:20" s="44" customFormat="1" x14ac:dyDescent="0.2">
      <c r="A550" s="48"/>
      <c r="B550" s="48"/>
      <c r="D550" s="59"/>
      <c r="E550" s="59"/>
      <c r="F550" s="59"/>
      <c r="G550" s="59"/>
      <c r="H550" s="59"/>
      <c r="I550" s="59"/>
    </row>
    <row r="551" spans="1:20" s="44" customFormat="1" x14ac:dyDescent="0.2">
      <c r="A551" s="48"/>
      <c r="B551" s="48"/>
      <c r="D551" s="59"/>
      <c r="E551" s="59"/>
      <c r="F551" s="59"/>
      <c r="G551" s="59"/>
      <c r="H551" s="59"/>
      <c r="I551" s="59"/>
    </row>
    <row r="552" spans="1:20" s="44" customFormat="1" x14ac:dyDescent="0.2">
      <c r="A552" s="48"/>
      <c r="B552" s="48"/>
      <c r="D552" s="59"/>
      <c r="E552" s="59"/>
      <c r="F552" s="59"/>
      <c r="G552" s="59"/>
      <c r="H552" s="59"/>
      <c r="I552" s="59"/>
    </row>
    <row r="553" spans="1:20" s="40" customFormat="1" x14ac:dyDescent="0.2">
      <c r="A553" s="45" t="s">
        <v>220</v>
      </c>
      <c r="B553" s="45"/>
      <c r="C553" s="40" t="s">
        <v>267</v>
      </c>
      <c r="D553" s="47"/>
      <c r="E553" s="47" t="s">
        <v>365</v>
      </c>
      <c r="F553" s="47" t="s">
        <v>365</v>
      </c>
      <c r="G553" s="47"/>
      <c r="H553" s="47"/>
      <c r="I553" s="47"/>
      <c r="L553" s="45"/>
      <c r="M553" s="45"/>
      <c r="N553" s="45"/>
      <c r="O553" s="47"/>
      <c r="P553" s="47"/>
      <c r="Q553" s="94"/>
      <c r="R553" s="94"/>
      <c r="S553" s="47"/>
    </row>
    <row r="554" spans="1:20" x14ac:dyDescent="0.2">
      <c r="A554" s="48" t="s">
        <v>52</v>
      </c>
      <c r="B554" s="48"/>
      <c r="L554" s="48"/>
      <c r="M554" s="45"/>
      <c r="N554" s="45"/>
      <c r="O554" s="40"/>
      <c r="P554" s="95"/>
      <c r="Q554" s="95"/>
      <c r="R554" s="95"/>
      <c r="S554" s="95"/>
    </row>
    <row r="555" spans="1:20" x14ac:dyDescent="0.2">
      <c r="A555" s="49" t="s">
        <v>196</v>
      </c>
      <c r="B555" s="49" t="s">
        <v>196</v>
      </c>
      <c r="C555" s="50" t="s">
        <v>75</v>
      </c>
      <c r="D555" s="2">
        <v>3945000</v>
      </c>
      <c r="E555" s="2"/>
      <c r="F555" s="2">
        <f t="shared" ref="F555:F570" si="85">SUM(D555:E555)</f>
        <v>3945000</v>
      </c>
      <c r="G555" s="2">
        <v>3941469</v>
      </c>
      <c r="H555" s="2">
        <v>0</v>
      </c>
      <c r="I555" s="73" t="s">
        <v>285</v>
      </c>
      <c r="L555" s="39"/>
      <c r="M555" s="39"/>
      <c r="O555" s="4"/>
      <c r="P555" s="4"/>
      <c r="Q555" s="4"/>
      <c r="R555" s="4"/>
      <c r="S555" s="4"/>
      <c r="T555" s="73"/>
    </row>
    <row r="556" spans="1:20" x14ac:dyDescent="0.2">
      <c r="A556" s="49" t="s">
        <v>196</v>
      </c>
      <c r="B556" s="49"/>
      <c r="C556" s="50" t="s">
        <v>126</v>
      </c>
      <c r="D556" s="2">
        <v>117000</v>
      </c>
      <c r="E556" s="2"/>
      <c r="F556" s="2">
        <f t="shared" si="85"/>
        <v>117000</v>
      </c>
      <c r="G556" s="2">
        <v>116151</v>
      </c>
      <c r="H556" s="2">
        <v>0</v>
      </c>
      <c r="I556" s="73" t="s">
        <v>285</v>
      </c>
      <c r="L556" s="39"/>
      <c r="M556" s="39"/>
      <c r="O556" s="4"/>
      <c r="P556" s="4"/>
      <c r="Q556" s="4"/>
      <c r="R556" s="4"/>
      <c r="S556" s="4"/>
      <c r="T556" s="73"/>
    </row>
    <row r="557" spans="1:20" x14ac:dyDescent="0.2">
      <c r="A557" s="49" t="s">
        <v>196</v>
      </c>
      <c r="B557" s="49"/>
      <c r="C557" s="50" t="s">
        <v>188</v>
      </c>
      <c r="D557" s="2">
        <v>211000</v>
      </c>
      <c r="E557" s="2"/>
      <c r="F557" s="2">
        <f t="shared" si="85"/>
        <v>211000</v>
      </c>
      <c r="G557" s="2">
        <v>210371</v>
      </c>
      <c r="H557" s="2">
        <v>0</v>
      </c>
      <c r="I557" s="73" t="s">
        <v>285</v>
      </c>
      <c r="L557" s="39"/>
      <c r="M557" s="39"/>
      <c r="O557" s="4"/>
      <c r="P557" s="4"/>
      <c r="Q557" s="4"/>
      <c r="R557" s="4"/>
      <c r="S557" s="4"/>
      <c r="T557" s="73"/>
    </row>
    <row r="558" spans="1:20" x14ac:dyDescent="0.2">
      <c r="A558" s="49" t="s">
        <v>423</v>
      </c>
      <c r="B558" s="49" t="s">
        <v>423</v>
      </c>
      <c r="C558" s="50" t="s">
        <v>424</v>
      </c>
      <c r="D558" s="2">
        <v>0</v>
      </c>
      <c r="E558" s="2"/>
      <c r="F558" s="2">
        <f t="shared" si="85"/>
        <v>0</v>
      </c>
      <c r="G558" s="2">
        <v>0</v>
      </c>
      <c r="H558" s="2">
        <v>0</v>
      </c>
      <c r="I558" s="73" t="s">
        <v>285</v>
      </c>
      <c r="L558" s="39"/>
      <c r="M558" s="39"/>
      <c r="O558" s="4"/>
      <c r="P558" s="4"/>
      <c r="Q558" s="4"/>
      <c r="R558" s="4"/>
      <c r="S558" s="4"/>
      <c r="T558" s="73"/>
    </row>
    <row r="559" spans="1:20" x14ac:dyDescent="0.2">
      <c r="A559" s="49" t="s">
        <v>248</v>
      </c>
      <c r="B559" s="49" t="s">
        <v>248</v>
      </c>
      <c r="C559" s="50" t="s">
        <v>282</v>
      </c>
      <c r="D559" s="2">
        <v>66000</v>
      </c>
      <c r="E559" s="2"/>
      <c r="F559" s="2">
        <f t="shared" si="85"/>
        <v>66000</v>
      </c>
      <c r="G559" s="2">
        <v>66000</v>
      </c>
      <c r="H559" s="2">
        <v>0</v>
      </c>
      <c r="I559" s="73" t="s">
        <v>285</v>
      </c>
      <c r="L559" s="39"/>
      <c r="M559" s="39"/>
      <c r="O559" s="4"/>
      <c r="P559" s="4"/>
      <c r="Q559" s="4"/>
      <c r="R559" s="4"/>
      <c r="S559" s="4"/>
      <c r="T559" s="73"/>
    </row>
    <row r="560" spans="1:20" x14ac:dyDescent="0.2">
      <c r="A560" s="49" t="s">
        <v>407</v>
      </c>
      <c r="B560" s="49" t="s">
        <v>310</v>
      </c>
      <c r="C560" s="50" t="s">
        <v>537</v>
      </c>
      <c r="D560" s="2">
        <v>0</v>
      </c>
      <c r="E560" s="2"/>
      <c r="F560" s="2">
        <f t="shared" si="85"/>
        <v>0</v>
      </c>
      <c r="G560" s="2">
        <v>1593</v>
      </c>
      <c r="H560" s="2">
        <v>0</v>
      </c>
      <c r="I560" s="73" t="s">
        <v>285</v>
      </c>
      <c r="L560" s="39"/>
      <c r="M560" s="39"/>
      <c r="O560" s="4"/>
      <c r="P560" s="4"/>
      <c r="Q560" s="4"/>
      <c r="R560" s="4"/>
      <c r="S560" s="4"/>
      <c r="T560" s="73"/>
    </row>
    <row r="561" spans="1:20" ht="11.25" customHeight="1" x14ac:dyDescent="0.2">
      <c r="A561" s="49" t="s">
        <v>426</v>
      </c>
      <c r="B561" s="49" t="s">
        <v>426</v>
      </c>
      <c r="C561" s="67" t="s">
        <v>81</v>
      </c>
      <c r="D561" s="2">
        <v>210000</v>
      </c>
      <c r="E561" s="2"/>
      <c r="F561" s="2">
        <f t="shared" si="85"/>
        <v>210000</v>
      </c>
      <c r="G561" s="2">
        <v>210000</v>
      </c>
      <c r="H561" s="2">
        <v>0</v>
      </c>
      <c r="I561" s="73" t="s">
        <v>285</v>
      </c>
      <c r="L561" s="39"/>
      <c r="M561" s="39"/>
      <c r="N561" s="96"/>
      <c r="O561" s="4"/>
      <c r="P561" s="4"/>
      <c r="Q561" s="4"/>
      <c r="R561" s="4"/>
      <c r="S561" s="4"/>
      <c r="T561" s="73"/>
    </row>
    <row r="562" spans="1:20" x14ac:dyDescent="0.2">
      <c r="A562" s="49" t="s">
        <v>197</v>
      </c>
      <c r="B562" s="49" t="s">
        <v>197</v>
      </c>
      <c r="C562" s="50" t="s">
        <v>91</v>
      </c>
      <c r="D562" s="2">
        <v>570000</v>
      </c>
      <c r="E562" s="2"/>
      <c r="F562" s="2">
        <f t="shared" si="85"/>
        <v>570000</v>
      </c>
      <c r="G562" s="2">
        <v>565805</v>
      </c>
      <c r="H562" s="2">
        <v>0</v>
      </c>
      <c r="I562" s="73" t="s">
        <v>285</v>
      </c>
      <c r="L562" s="39"/>
      <c r="M562" s="39"/>
      <c r="O562" s="4"/>
      <c r="P562" s="4"/>
      <c r="Q562" s="4"/>
      <c r="R562" s="4"/>
      <c r="S562" s="4"/>
      <c r="T562" s="73"/>
    </row>
    <row r="563" spans="1:20" x14ac:dyDescent="0.2">
      <c r="A563" s="49" t="s">
        <v>247</v>
      </c>
      <c r="B563" s="49"/>
      <c r="C563" s="50" t="s">
        <v>78</v>
      </c>
      <c r="D563" s="2">
        <v>15000</v>
      </c>
      <c r="E563" s="2"/>
      <c r="F563" s="2">
        <f t="shared" si="85"/>
        <v>15000</v>
      </c>
      <c r="G563" s="2">
        <v>12418</v>
      </c>
      <c r="H563" s="2">
        <v>0</v>
      </c>
      <c r="I563" s="73" t="s">
        <v>285</v>
      </c>
      <c r="L563" s="39"/>
      <c r="M563" s="39"/>
      <c r="O563" s="4"/>
      <c r="P563" s="4"/>
      <c r="Q563" s="4"/>
      <c r="R563" s="4"/>
      <c r="S563" s="4"/>
      <c r="T563" s="73"/>
    </row>
    <row r="564" spans="1:20" x14ac:dyDescent="0.2">
      <c r="A564" s="49" t="s">
        <v>206</v>
      </c>
      <c r="B564" s="49" t="s">
        <v>206</v>
      </c>
      <c r="C564" s="50" t="s">
        <v>85</v>
      </c>
      <c r="D564" s="2">
        <v>12000</v>
      </c>
      <c r="E564" s="2"/>
      <c r="F564" s="2">
        <f t="shared" si="85"/>
        <v>12000</v>
      </c>
      <c r="G564" s="2">
        <v>0</v>
      </c>
      <c r="H564" s="2">
        <v>0</v>
      </c>
      <c r="I564" s="73" t="s">
        <v>285</v>
      </c>
      <c r="L564" s="39"/>
      <c r="M564" s="39"/>
      <c r="O564" s="4"/>
      <c r="P564" s="4"/>
      <c r="Q564" s="4"/>
      <c r="R564" s="4"/>
      <c r="S564" s="4"/>
      <c r="T564" s="73"/>
    </row>
    <row r="565" spans="1:20" x14ac:dyDescent="0.2">
      <c r="A565" s="49" t="s">
        <v>206</v>
      </c>
      <c r="B565" s="49"/>
      <c r="C565" s="50" t="s">
        <v>229</v>
      </c>
      <c r="D565" s="2">
        <v>20000</v>
      </c>
      <c r="E565" s="2"/>
      <c r="F565" s="2">
        <f t="shared" si="85"/>
        <v>20000</v>
      </c>
      <c r="G565" s="2">
        <v>0</v>
      </c>
      <c r="H565" s="2">
        <v>0</v>
      </c>
      <c r="I565" s="73" t="s">
        <v>285</v>
      </c>
      <c r="L565" s="39"/>
      <c r="M565" s="39"/>
      <c r="O565" s="4"/>
      <c r="P565" s="4"/>
      <c r="Q565" s="4"/>
      <c r="R565" s="4"/>
      <c r="S565" s="4"/>
      <c r="T565" s="73"/>
    </row>
    <row r="566" spans="1:20" x14ac:dyDescent="0.2">
      <c r="A566" s="49" t="s">
        <v>297</v>
      </c>
      <c r="B566" s="49" t="s">
        <v>297</v>
      </c>
      <c r="C566" s="50" t="s">
        <v>57</v>
      </c>
      <c r="D566" s="2">
        <v>40000</v>
      </c>
      <c r="E566" s="2"/>
      <c r="F566" s="2">
        <f t="shared" si="85"/>
        <v>40000</v>
      </c>
      <c r="G566" s="2">
        <v>26900</v>
      </c>
      <c r="H566" s="2">
        <v>0</v>
      </c>
      <c r="I566" s="73" t="s">
        <v>285</v>
      </c>
      <c r="L566" s="39"/>
      <c r="M566" s="39"/>
      <c r="O566" s="4"/>
      <c r="P566" s="4"/>
      <c r="Q566" s="4"/>
      <c r="R566" s="4"/>
      <c r="S566" s="4"/>
      <c r="T566" s="73"/>
    </row>
    <row r="567" spans="1:20" x14ac:dyDescent="0.2">
      <c r="A567" s="49" t="s">
        <v>297</v>
      </c>
      <c r="B567" s="49"/>
      <c r="C567" s="50" t="s">
        <v>84</v>
      </c>
      <c r="D567" s="2">
        <v>10000</v>
      </c>
      <c r="E567" s="2"/>
      <c r="F567" s="2">
        <f t="shared" si="85"/>
        <v>10000</v>
      </c>
      <c r="G567" s="2">
        <v>8329</v>
      </c>
      <c r="H567" s="2">
        <v>0</v>
      </c>
      <c r="I567" s="73" t="s">
        <v>285</v>
      </c>
      <c r="L567" s="39"/>
      <c r="M567" s="39"/>
      <c r="O567" s="4"/>
      <c r="P567" s="4"/>
      <c r="Q567" s="4"/>
      <c r="R567" s="4"/>
      <c r="S567" s="4"/>
      <c r="T567" s="73"/>
    </row>
    <row r="568" spans="1:20" x14ac:dyDescent="0.2">
      <c r="A568" s="49" t="s">
        <v>297</v>
      </c>
      <c r="B568" s="49"/>
      <c r="C568" s="50" t="s">
        <v>64</v>
      </c>
      <c r="D568" s="2">
        <v>10000</v>
      </c>
      <c r="E568" s="2"/>
      <c r="F568" s="2">
        <f t="shared" si="85"/>
        <v>10000</v>
      </c>
      <c r="G568" s="2">
        <v>0</v>
      </c>
      <c r="H568" s="2">
        <v>0</v>
      </c>
      <c r="I568" s="72" t="s">
        <v>285</v>
      </c>
      <c r="L568" s="39"/>
      <c r="M568" s="39"/>
      <c r="O568" s="4"/>
      <c r="P568" s="4"/>
      <c r="Q568" s="4"/>
      <c r="R568" s="4"/>
      <c r="S568" s="4"/>
      <c r="T568" s="73"/>
    </row>
    <row r="569" spans="1:20" x14ac:dyDescent="0.2">
      <c r="A569" s="49" t="s">
        <v>205</v>
      </c>
      <c r="B569" s="49" t="s">
        <v>205</v>
      </c>
      <c r="C569" s="50" t="s">
        <v>77</v>
      </c>
      <c r="D569" s="2">
        <v>60000</v>
      </c>
      <c r="E569" s="2"/>
      <c r="F569" s="2">
        <f t="shared" si="85"/>
        <v>60000</v>
      </c>
      <c r="G569" s="2">
        <v>53375</v>
      </c>
      <c r="H569" s="2">
        <v>0</v>
      </c>
      <c r="I569" s="73" t="s">
        <v>285</v>
      </c>
      <c r="L569" s="39"/>
      <c r="M569" s="39"/>
      <c r="O569" s="4"/>
      <c r="P569" s="4"/>
      <c r="Q569" s="4"/>
      <c r="R569" s="4"/>
      <c r="S569" s="4"/>
      <c r="T569" s="73"/>
    </row>
    <row r="570" spans="1:20" x14ac:dyDescent="0.2">
      <c r="A570" s="49" t="s">
        <v>205</v>
      </c>
      <c r="B570" s="49"/>
      <c r="C570" s="50" t="s">
        <v>111</v>
      </c>
      <c r="D570" s="2">
        <v>60000</v>
      </c>
      <c r="E570" s="2"/>
      <c r="F570" s="2">
        <f t="shared" si="85"/>
        <v>60000</v>
      </c>
      <c r="G570" s="2">
        <v>43520</v>
      </c>
      <c r="H570" s="2">
        <v>0</v>
      </c>
      <c r="I570" s="73" t="s">
        <v>285</v>
      </c>
      <c r="L570" s="39"/>
      <c r="M570" s="39"/>
      <c r="O570" s="4"/>
      <c r="P570" s="4"/>
      <c r="Q570" s="4"/>
      <c r="R570" s="4"/>
      <c r="S570" s="4"/>
      <c r="T570" s="73"/>
    </row>
    <row r="571" spans="1:20" x14ac:dyDescent="0.2">
      <c r="A571" s="49" t="s">
        <v>198</v>
      </c>
      <c r="B571" s="49" t="s">
        <v>198</v>
      </c>
      <c r="C571" s="50" t="s">
        <v>76</v>
      </c>
      <c r="D571" s="2">
        <v>50000</v>
      </c>
      <c r="E571" s="2"/>
      <c r="F571" s="2">
        <f t="shared" ref="F571:F574" si="86">SUM(D571:E571)</f>
        <v>50000</v>
      </c>
      <c r="G571" s="2">
        <v>48040</v>
      </c>
      <c r="H571" s="2">
        <v>0</v>
      </c>
      <c r="I571" s="73" t="s">
        <v>285</v>
      </c>
      <c r="L571" s="39"/>
      <c r="M571" s="39"/>
      <c r="O571" s="4"/>
      <c r="P571" s="4"/>
      <c r="Q571" s="4"/>
      <c r="R571" s="4"/>
      <c r="S571" s="4"/>
      <c r="T571" s="73"/>
    </row>
    <row r="572" spans="1:20" x14ac:dyDescent="0.2">
      <c r="A572" s="49" t="s">
        <v>564</v>
      </c>
      <c r="B572" s="49" t="s">
        <v>567</v>
      </c>
      <c r="C572" s="50" t="s">
        <v>89</v>
      </c>
      <c r="D572" s="2">
        <v>350000</v>
      </c>
      <c r="E572" s="2"/>
      <c r="F572" s="2">
        <f t="shared" si="86"/>
        <v>350000</v>
      </c>
      <c r="G572" s="2">
        <v>135028</v>
      </c>
      <c r="H572" s="2">
        <v>0</v>
      </c>
      <c r="I572" s="73" t="s">
        <v>285</v>
      </c>
      <c r="L572" s="39"/>
      <c r="M572" s="39"/>
      <c r="O572" s="4"/>
      <c r="P572" s="4"/>
      <c r="Q572" s="4"/>
      <c r="R572" s="4"/>
      <c r="S572" s="4"/>
      <c r="T572" s="73"/>
    </row>
    <row r="573" spans="1:20" x14ac:dyDescent="0.2">
      <c r="A573" s="49" t="s">
        <v>565</v>
      </c>
      <c r="B573" s="49" t="s">
        <v>568</v>
      </c>
      <c r="C573" s="50" t="s">
        <v>58</v>
      </c>
      <c r="D573" s="2">
        <v>400000</v>
      </c>
      <c r="E573" s="2"/>
      <c r="F573" s="2">
        <f t="shared" si="86"/>
        <v>400000</v>
      </c>
      <c r="G573" s="2">
        <v>66722</v>
      </c>
      <c r="H573" s="2">
        <v>0</v>
      </c>
      <c r="I573" s="73" t="s">
        <v>285</v>
      </c>
      <c r="L573" s="39"/>
      <c r="M573" s="39"/>
      <c r="O573" s="4"/>
      <c r="P573" s="4"/>
      <c r="Q573" s="4"/>
      <c r="R573" s="4"/>
      <c r="S573" s="4"/>
      <c r="T573" s="73"/>
    </row>
    <row r="574" spans="1:20" x14ac:dyDescent="0.2">
      <c r="A574" s="49" t="s">
        <v>566</v>
      </c>
      <c r="B574" s="49" t="s">
        <v>569</v>
      </c>
      <c r="C574" s="50" t="s">
        <v>112</v>
      </c>
      <c r="D574" s="2">
        <v>20000</v>
      </c>
      <c r="E574" s="2"/>
      <c r="F574" s="2">
        <f t="shared" si="86"/>
        <v>20000</v>
      </c>
      <c r="G574" s="2">
        <v>6256</v>
      </c>
      <c r="H574" s="2">
        <v>0</v>
      </c>
      <c r="I574" s="73" t="s">
        <v>285</v>
      </c>
      <c r="L574" s="39"/>
      <c r="M574" s="39"/>
      <c r="O574" s="4"/>
      <c r="P574" s="4"/>
      <c r="Q574" s="4"/>
      <c r="R574" s="4"/>
      <c r="S574" s="4"/>
      <c r="T574" s="84"/>
    </row>
    <row r="575" spans="1:20" x14ac:dyDescent="0.2">
      <c r="A575" s="49" t="s">
        <v>202</v>
      </c>
      <c r="B575" s="49"/>
      <c r="C575" s="50" t="s">
        <v>127</v>
      </c>
      <c r="D575" s="2">
        <v>10000</v>
      </c>
      <c r="E575" s="2"/>
      <c r="F575" s="2">
        <f t="shared" ref="F575:F577" si="87">SUM(D575:E575)</f>
        <v>10000</v>
      </c>
      <c r="G575" s="2">
        <v>14480</v>
      </c>
      <c r="H575" s="2">
        <v>0</v>
      </c>
      <c r="I575" s="73" t="s">
        <v>285</v>
      </c>
      <c r="L575" s="39"/>
      <c r="M575" s="39"/>
      <c r="O575" s="4"/>
      <c r="P575" s="4"/>
      <c r="Q575" s="4"/>
      <c r="R575" s="4"/>
      <c r="S575" s="4"/>
      <c r="T575" s="73"/>
    </row>
    <row r="576" spans="1:20" x14ac:dyDescent="0.2">
      <c r="A576" s="49" t="s">
        <v>199</v>
      </c>
      <c r="B576" s="49" t="s">
        <v>199</v>
      </c>
      <c r="C576" s="50" t="s">
        <v>60</v>
      </c>
      <c r="D576" s="2">
        <v>80000</v>
      </c>
      <c r="E576" s="2"/>
      <c r="F576" s="2">
        <f t="shared" si="87"/>
        <v>80000</v>
      </c>
      <c r="G576" s="2">
        <v>43994</v>
      </c>
      <c r="H576" s="2">
        <v>0</v>
      </c>
      <c r="I576" s="73" t="s">
        <v>285</v>
      </c>
      <c r="L576" s="39"/>
      <c r="M576" s="39"/>
      <c r="O576" s="4"/>
      <c r="P576" s="4"/>
      <c r="Q576" s="4"/>
      <c r="R576" s="4"/>
      <c r="S576" s="4"/>
      <c r="T576" s="73"/>
    </row>
    <row r="577" spans="1:20" x14ac:dyDescent="0.2">
      <c r="A577" s="49" t="s">
        <v>288</v>
      </c>
      <c r="B577" s="49" t="s">
        <v>288</v>
      </c>
      <c r="C577" s="50" t="s">
        <v>55</v>
      </c>
      <c r="D577" s="2">
        <v>279000</v>
      </c>
      <c r="E577" s="2"/>
      <c r="F577" s="2">
        <f t="shared" si="87"/>
        <v>279000</v>
      </c>
      <c r="G577" s="2">
        <v>93408</v>
      </c>
      <c r="H577" s="2">
        <v>0</v>
      </c>
      <c r="I577" s="73" t="s">
        <v>285</v>
      </c>
      <c r="L577" s="39"/>
      <c r="M577" s="39"/>
      <c r="O577" s="4"/>
      <c r="P577" s="4"/>
      <c r="Q577" s="4"/>
      <c r="R577" s="4"/>
      <c r="S577" s="4"/>
      <c r="T577" s="73"/>
    </row>
    <row r="578" spans="1:20" s="44" customFormat="1" x14ac:dyDescent="0.2">
      <c r="A578" s="56"/>
      <c r="B578" s="56"/>
      <c r="C578" s="57" t="s">
        <v>53</v>
      </c>
      <c r="D578" s="58">
        <f>SUM(D555:D577)</f>
        <v>6535000</v>
      </c>
      <c r="E578" s="58">
        <f t="shared" ref="E578:H578" si="88">SUM(E555:E577)</f>
        <v>0</v>
      </c>
      <c r="F578" s="58">
        <f t="shared" si="88"/>
        <v>6535000</v>
      </c>
      <c r="G578" s="58">
        <f t="shared" si="88"/>
        <v>5663859</v>
      </c>
      <c r="H578" s="58">
        <f t="shared" si="88"/>
        <v>0</v>
      </c>
      <c r="I578" s="59"/>
      <c r="L578" s="48"/>
      <c r="M578" s="48"/>
      <c r="O578" s="59"/>
      <c r="P578" s="59"/>
      <c r="Q578" s="59"/>
      <c r="R578" s="59"/>
      <c r="S578" s="59"/>
      <c r="T578" s="73"/>
    </row>
    <row r="579" spans="1:20" s="44" customFormat="1" x14ac:dyDescent="0.2">
      <c r="A579" s="48"/>
      <c r="B579" s="48"/>
      <c r="D579" s="59"/>
      <c r="E579" s="59"/>
      <c r="F579" s="59"/>
      <c r="G579" s="59"/>
      <c r="H579" s="59"/>
      <c r="I579" s="59"/>
      <c r="L579" s="39"/>
      <c r="M579" s="39"/>
      <c r="N579" s="3"/>
      <c r="O579" s="4"/>
      <c r="P579" s="4"/>
      <c r="Q579" s="4"/>
      <c r="R579" s="4"/>
      <c r="S579" s="4"/>
      <c r="T579" s="73"/>
    </row>
    <row r="580" spans="1:20" s="44" customFormat="1" x14ac:dyDescent="0.2">
      <c r="A580" s="48"/>
      <c r="B580" s="48"/>
      <c r="D580" s="59"/>
      <c r="E580" s="59"/>
      <c r="F580" s="59"/>
      <c r="G580" s="59"/>
      <c r="H580" s="59"/>
      <c r="I580" s="59"/>
      <c r="L580" s="39"/>
      <c r="M580" s="39"/>
      <c r="N580" s="3"/>
      <c r="O580" s="4"/>
      <c r="P580" s="4"/>
      <c r="Q580" s="4"/>
      <c r="R580" s="4"/>
      <c r="S580" s="4"/>
      <c r="T580" s="73"/>
    </row>
    <row r="581" spans="1:20" s="40" customFormat="1" x14ac:dyDescent="0.2">
      <c r="A581" s="45" t="s">
        <v>220</v>
      </c>
      <c r="B581" s="45"/>
      <c r="C581" s="40" t="s">
        <v>267</v>
      </c>
      <c r="D581" s="47"/>
      <c r="E581" s="47"/>
      <c r="F581" s="47"/>
      <c r="G581" s="47"/>
      <c r="H581" s="47"/>
      <c r="I581" s="47"/>
      <c r="L581" s="45"/>
      <c r="M581" s="45"/>
      <c r="O581" s="47"/>
      <c r="P581" s="4"/>
      <c r="Q581" s="4"/>
      <c r="R581" s="4"/>
      <c r="S581" s="62"/>
      <c r="T581" s="47"/>
    </row>
    <row r="582" spans="1:20" s="6" customFormat="1" x14ac:dyDescent="0.2">
      <c r="A582" s="53" t="s">
        <v>50</v>
      </c>
      <c r="B582" s="53"/>
      <c r="D582" s="7"/>
      <c r="E582" s="7"/>
      <c r="F582" s="7"/>
      <c r="G582" s="7"/>
      <c r="H582" s="7"/>
      <c r="I582" s="7"/>
      <c r="L582" s="53"/>
      <c r="M582" s="53"/>
      <c r="O582" s="7"/>
      <c r="P582" s="4"/>
      <c r="Q582" s="4"/>
      <c r="R582" s="4"/>
      <c r="S582" s="97"/>
      <c r="T582" s="7"/>
    </row>
    <row r="583" spans="1:20" x14ac:dyDescent="0.2">
      <c r="A583" s="49" t="s">
        <v>345</v>
      </c>
      <c r="B583" s="49" t="s">
        <v>295</v>
      </c>
      <c r="C583" s="50" t="s">
        <v>138</v>
      </c>
      <c r="D583" s="2">
        <v>4920000</v>
      </c>
      <c r="E583" s="2"/>
      <c r="F583" s="2">
        <f>SUM(D583:E583)</f>
        <v>4920000</v>
      </c>
      <c r="G583" s="2">
        <v>5241400</v>
      </c>
      <c r="H583" s="2">
        <v>0</v>
      </c>
      <c r="I583" s="4" t="s">
        <v>285</v>
      </c>
      <c r="L583" s="39"/>
      <c r="M583" s="39"/>
      <c r="O583" s="4"/>
      <c r="P583" s="4"/>
      <c r="Q583" s="4"/>
      <c r="R583" s="4"/>
      <c r="S583" s="97"/>
      <c r="T583" s="4"/>
    </row>
    <row r="584" spans="1:20" x14ac:dyDescent="0.2">
      <c r="A584" s="49" t="s">
        <v>562</v>
      </c>
      <c r="B584" s="49" t="s">
        <v>332</v>
      </c>
      <c r="C584" s="50" t="s">
        <v>563</v>
      </c>
      <c r="D584" s="2">
        <v>0</v>
      </c>
      <c r="E584" s="2"/>
      <c r="F584" s="2">
        <f>SUM(D584:E584)</f>
        <v>0</v>
      </c>
      <c r="G584" s="2">
        <v>36661</v>
      </c>
      <c r="H584" s="2">
        <v>0</v>
      </c>
      <c r="L584" s="39"/>
      <c r="M584" s="39"/>
      <c r="O584" s="4"/>
      <c r="P584" s="4"/>
      <c r="Q584" s="4"/>
      <c r="R584" s="4"/>
      <c r="S584" s="97"/>
      <c r="T584" s="4"/>
    </row>
    <row r="585" spans="1:20" s="44" customFormat="1" x14ac:dyDescent="0.2">
      <c r="A585" s="56"/>
      <c r="B585" s="56"/>
      <c r="C585" s="57" t="s">
        <v>51</v>
      </c>
      <c r="D585" s="58">
        <f>SUM(D583:D584)</f>
        <v>4920000</v>
      </c>
      <c r="E585" s="58">
        <f t="shared" ref="E585:H585" si="89">SUM(E583:E584)</f>
        <v>0</v>
      </c>
      <c r="F585" s="58">
        <f t="shared" si="89"/>
        <v>4920000</v>
      </c>
      <c r="G585" s="58">
        <f t="shared" si="89"/>
        <v>5278061</v>
      </c>
      <c r="H585" s="58">
        <f t="shared" si="89"/>
        <v>0</v>
      </c>
      <c r="I585" s="59"/>
      <c r="L585" s="48"/>
      <c r="M585" s="48"/>
      <c r="O585" s="59"/>
      <c r="P585" s="59"/>
      <c r="Q585" s="59"/>
      <c r="R585" s="59"/>
      <c r="S585" s="59"/>
    </row>
    <row r="586" spans="1:20" s="44" customFormat="1" ht="8.4499999999999993" customHeight="1" x14ac:dyDescent="0.2">
      <c r="A586" s="48"/>
      <c r="B586" s="48"/>
      <c r="D586" s="59"/>
      <c r="E586" s="59"/>
      <c r="F586" s="59"/>
      <c r="G586" s="59"/>
      <c r="H586" s="59"/>
      <c r="I586" s="59"/>
    </row>
    <row r="587" spans="1:20" s="44" customFormat="1" ht="10.15" customHeight="1" x14ac:dyDescent="0.2">
      <c r="A587" s="48"/>
      <c r="B587" s="48"/>
      <c r="D587" s="59"/>
      <c r="E587" s="59"/>
      <c r="F587" s="59"/>
      <c r="G587" s="59"/>
      <c r="H587" s="59"/>
      <c r="I587" s="59"/>
    </row>
    <row r="588" spans="1:20" s="40" customFormat="1" ht="12.6" customHeight="1" x14ac:dyDescent="0.2">
      <c r="A588" s="45" t="s">
        <v>346</v>
      </c>
      <c r="B588" s="45"/>
      <c r="D588" s="47"/>
      <c r="E588" s="47"/>
      <c r="F588" s="47"/>
      <c r="G588" s="47"/>
      <c r="H588" s="47"/>
      <c r="I588" s="47"/>
      <c r="L588" s="39"/>
      <c r="M588" s="39"/>
      <c r="N588" s="3"/>
      <c r="O588" s="4"/>
      <c r="P588" s="4"/>
      <c r="Q588" s="4"/>
      <c r="R588" s="4"/>
      <c r="S588" s="4"/>
      <c r="T588" s="73"/>
    </row>
    <row r="589" spans="1:20" s="40" customFormat="1" x14ac:dyDescent="0.2">
      <c r="A589" s="45" t="s">
        <v>210</v>
      </c>
      <c r="B589" s="45"/>
      <c r="D589" s="47"/>
      <c r="E589" s="47"/>
      <c r="F589" s="47"/>
      <c r="G589" s="47"/>
      <c r="H589" s="47"/>
      <c r="I589" s="47"/>
    </row>
    <row r="590" spans="1:20" s="44" customFormat="1" x14ac:dyDescent="0.2">
      <c r="A590" s="48" t="s">
        <v>50</v>
      </c>
      <c r="B590" s="48"/>
      <c r="D590" s="59"/>
      <c r="E590" s="59"/>
      <c r="F590" s="59"/>
      <c r="G590" s="59"/>
      <c r="H590" s="59"/>
      <c r="I590" s="59"/>
    </row>
    <row r="591" spans="1:20" x14ac:dyDescent="0.2">
      <c r="A591" s="49" t="s">
        <v>295</v>
      </c>
      <c r="B591" s="49" t="s">
        <v>295</v>
      </c>
      <c r="C591" s="50" t="s">
        <v>486</v>
      </c>
      <c r="D591" s="2">
        <v>0</v>
      </c>
      <c r="E591" s="2">
        <v>0</v>
      </c>
      <c r="F591" s="2">
        <f>SUM(D591:E591)</f>
        <v>0</v>
      </c>
      <c r="G591" s="2">
        <v>0</v>
      </c>
      <c r="H591" s="2">
        <v>1304000</v>
      </c>
      <c r="I591" s="4" t="s">
        <v>285</v>
      </c>
    </row>
    <row r="592" spans="1:20" s="44" customFormat="1" x14ac:dyDescent="0.2">
      <c r="A592" s="56"/>
      <c r="B592" s="56"/>
      <c r="C592" s="57" t="s">
        <v>51</v>
      </c>
      <c r="D592" s="58">
        <f>SUM(D591:D591)</f>
        <v>0</v>
      </c>
      <c r="E592" s="58">
        <f>SUM(E591:E591)</f>
        <v>0</v>
      </c>
      <c r="F592" s="58">
        <f>SUM(F591:F591)</f>
        <v>0</v>
      </c>
      <c r="G592" s="58">
        <f>SUM(G591:G591)</f>
        <v>0</v>
      </c>
      <c r="H592" s="58">
        <f>SUM(H591:H591)</f>
        <v>1304000</v>
      </c>
      <c r="I592" s="59"/>
    </row>
    <row r="593" spans="1:20" s="44" customFormat="1" ht="8.4499999999999993" customHeight="1" x14ac:dyDescent="0.2">
      <c r="A593" s="48"/>
      <c r="B593" s="48"/>
      <c r="D593" s="59"/>
      <c r="E593" s="59"/>
      <c r="F593" s="59"/>
      <c r="G593" s="59"/>
      <c r="H593" s="59"/>
      <c r="I593" s="59"/>
    </row>
    <row r="594" spans="1:20" s="44" customFormat="1" ht="8.4499999999999993" customHeight="1" x14ac:dyDescent="0.2">
      <c r="A594" s="48"/>
      <c r="B594" s="48"/>
      <c r="D594" s="59"/>
      <c r="E594" s="59"/>
      <c r="F594" s="59"/>
      <c r="G594" s="59"/>
      <c r="H594" s="59"/>
      <c r="I594" s="59"/>
    </row>
    <row r="595" spans="1:20" s="44" customFormat="1" x14ac:dyDescent="0.2">
      <c r="A595" s="48"/>
      <c r="B595" s="48"/>
      <c r="D595" s="59"/>
      <c r="E595" s="59"/>
      <c r="F595" s="59"/>
      <c r="G595" s="59"/>
      <c r="H595" s="59"/>
      <c r="I595" s="59"/>
      <c r="L595" s="39"/>
      <c r="M595" s="39"/>
      <c r="N595" s="3"/>
      <c r="O595" s="4"/>
      <c r="P595" s="4"/>
      <c r="Q595" s="4"/>
      <c r="R595" s="4"/>
      <c r="S595" s="4"/>
      <c r="T595" s="73"/>
    </row>
    <row r="596" spans="1:20" s="40" customFormat="1" ht="12.6" customHeight="1" x14ac:dyDescent="0.2">
      <c r="A596" s="45" t="s">
        <v>346</v>
      </c>
      <c r="B596" s="45"/>
      <c r="D596" s="47"/>
      <c r="E596" s="47"/>
      <c r="F596" s="47"/>
      <c r="G596" s="47"/>
      <c r="H596" s="47"/>
      <c r="I596" s="47"/>
      <c r="L596" s="39"/>
      <c r="M596" s="39"/>
      <c r="N596" s="3"/>
      <c r="O596" s="4"/>
      <c r="P596" s="4"/>
      <c r="Q596" s="4"/>
      <c r="R596" s="4"/>
      <c r="S596" s="4"/>
      <c r="T596" s="73"/>
    </row>
    <row r="597" spans="1:20" s="40" customFormat="1" ht="12.6" customHeight="1" x14ac:dyDescent="0.2">
      <c r="A597" s="45" t="s">
        <v>210</v>
      </c>
      <c r="B597" s="45"/>
      <c r="D597" s="47"/>
      <c r="E597" s="47"/>
      <c r="F597" s="47"/>
      <c r="G597" s="47"/>
      <c r="H597" s="47"/>
      <c r="I597" s="47"/>
      <c r="L597" s="39"/>
      <c r="M597" s="39"/>
      <c r="N597" s="3"/>
      <c r="O597" s="4"/>
      <c r="P597" s="4"/>
      <c r="Q597" s="4"/>
      <c r="R597" s="4"/>
      <c r="S597" s="4"/>
      <c r="T597" s="73"/>
    </row>
    <row r="598" spans="1:20" s="44" customFormat="1" ht="12.6" customHeight="1" x14ac:dyDescent="0.2">
      <c r="A598" s="48" t="s">
        <v>52</v>
      </c>
      <c r="B598" s="48"/>
      <c r="D598" s="59"/>
      <c r="E598" s="59"/>
      <c r="F598" s="59"/>
      <c r="G598" s="59"/>
      <c r="H598" s="59"/>
      <c r="I598" s="59"/>
      <c r="L598" s="39"/>
      <c r="M598" s="39"/>
      <c r="N598" s="3"/>
      <c r="O598" s="4"/>
      <c r="P598" s="4"/>
      <c r="Q598" s="4"/>
      <c r="R598" s="4"/>
      <c r="S598" s="4"/>
      <c r="T598" s="73"/>
    </row>
    <row r="599" spans="1:20" ht="12.6" customHeight="1" x14ac:dyDescent="0.2">
      <c r="A599" s="49" t="s">
        <v>330</v>
      </c>
      <c r="B599" s="49" t="s">
        <v>296</v>
      </c>
      <c r="C599" s="50" t="s">
        <v>507</v>
      </c>
      <c r="D599" s="2">
        <v>1304000</v>
      </c>
      <c r="E599" s="2"/>
      <c r="F599" s="2">
        <f>SUM(D599:E599)</f>
        <v>1304000</v>
      </c>
      <c r="G599" s="2">
        <v>1304000</v>
      </c>
      <c r="H599" s="2">
        <v>3044856</v>
      </c>
      <c r="I599" s="4" t="s">
        <v>285</v>
      </c>
      <c r="L599" s="39"/>
      <c r="M599" s="39"/>
      <c r="O599" s="4"/>
      <c r="P599" s="4"/>
      <c r="Q599" s="4"/>
      <c r="R599" s="4"/>
      <c r="S599" s="4"/>
      <c r="T599" s="73"/>
    </row>
    <row r="600" spans="1:20" ht="12.6" customHeight="1" x14ac:dyDescent="0.2">
      <c r="A600" s="49" t="s">
        <v>330</v>
      </c>
      <c r="B600" s="49"/>
      <c r="C600" s="50" t="s">
        <v>486</v>
      </c>
      <c r="D600" s="2">
        <v>564000</v>
      </c>
      <c r="E600" s="2"/>
      <c r="F600" s="2">
        <f>SUM(D600:E600)</f>
        <v>564000</v>
      </c>
      <c r="G600" s="2">
        <v>564000</v>
      </c>
      <c r="H600" s="2">
        <v>0</v>
      </c>
      <c r="L600" s="48"/>
      <c r="M600" s="48"/>
      <c r="N600" s="44"/>
      <c r="O600" s="59"/>
      <c r="P600" s="59"/>
      <c r="Q600" s="59"/>
      <c r="R600" s="59"/>
      <c r="S600" s="4"/>
      <c r="T600" s="59"/>
    </row>
    <row r="601" spans="1:20" ht="12.6" customHeight="1" x14ac:dyDescent="0.2">
      <c r="A601" s="49" t="s">
        <v>331</v>
      </c>
      <c r="B601" s="49"/>
      <c r="C601" s="50" t="s">
        <v>149</v>
      </c>
      <c r="D601" s="2">
        <v>50000</v>
      </c>
      <c r="E601" s="2"/>
      <c r="F601" s="2">
        <f t="shared" ref="F601" si="90">SUM(D601:E601)</f>
        <v>50000</v>
      </c>
      <c r="G601" s="2">
        <v>8220</v>
      </c>
      <c r="H601" s="2">
        <v>0</v>
      </c>
      <c r="I601" s="4" t="s">
        <v>285</v>
      </c>
      <c r="L601" s="48"/>
      <c r="M601" s="48"/>
      <c r="N601" s="44"/>
      <c r="O601" s="59"/>
      <c r="P601" s="59"/>
      <c r="Q601" s="59"/>
      <c r="R601" s="4"/>
      <c r="S601" s="44"/>
      <c r="T601" s="59"/>
    </row>
    <row r="602" spans="1:20" s="44" customFormat="1" ht="12.6" customHeight="1" x14ac:dyDescent="0.2">
      <c r="A602" s="56"/>
      <c r="B602" s="56"/>
      <c r="C602" s="57" t="s">
        <v>53</v>
      </c>
      <c r="D602" s="58">
        <f t="shared" ref="D602:H602" si="91">SUM(D599:D601)</f>
        <v>1918000</v>
      </c>
      <c r="E602" s="58">
        <f t="shared" si="91"/>
        <v>0</v>
      </c>
      <c r="F602" s="58">
        <f t="shared" si="91"/>
        <v>1918000</v>
      </c>
      <c r="G602" s="58">
        <f t="shared" si="91"/>
        <v>1876220</v>
      </c>
      <c r="H602" s="58">
        <f t="shared" si="91"/>
        <v>3044856</v>
      </c>
      <c r="I602" s="59"/>
      <c r="L602" s="48"/>
      <c r="M602" s="48"/>
      <c r="O602" s="59"/>
      <c r="P602" s="59"/>
      <c r="Q602" s="59"/>
      <c r="R602" s="4"/>
      <c r="T602" s="59"/>
    </row>
    <row r="603" spans="1:20" s="44" customFormat="1" ht="12.6" customHeight="1" x14ac:dyDescent="0.2">
      <c r="A603" s="48"/>
      <c r="B603" s="48"/>
      <c r="D603" s="59"/>
      <c r="E603" s="59"/>
      <c r="F603" s="59"/>
      <c r="G603" s="59"/>
      <c r="H603" s="59"/>
      <c r="I603" s="59"/>
    </row>
    <row r="604" spans="1:20" s="44" customFormat="1" ht="12.6" customHeight="1" x14ac:dyDescent="0.2">
      <c r="A604" s="48"/>
      <c r="B604" s="48"/>
      <c r="D604" s="59"/>
      <c r="E604" s="59"/>
      <c r="F604" s="59"/>
      <c r="G604" s="59"/>
      <c r="H604" s="59"/>
      <c r="I604" s="59"/>
    </row>
    <row r="605" spans="1:20" s="40" customFormat="1" x14ac:dyDescent="0.2">
      <c r="A605" s="45" t="s">
        <v>221</v>
      </c>
      <c r="B605" s="45"/>
      <c r="D605" s="47"/>
      <c r="E605" s="47"/>
      <c r="F605" s="47"/>
      <c r="G605" s="47"/>
      <c r="H605" s="47"/>
      <c r="I605" s="47"/>
    </row>
    <row r="606" spans="1:20" s="40" customFormat="1" x14ac:dyDescent="0.2">
      <c r="A606" s="45" t="s">
        <v>210</v>
      </c>
      <c r="B606" s="45"/>
      <c r="D606" s="47"/>
      <c r="E606" s="47"/>
      <c r="F606" s="47"/>
      <c r="G606" s="47"/>
      <c r="H606" s="47"/>
      <c r="I606" s="47"/>
    </row>
    <row r="607" spans="1:20" s="44" customFormat="1" x14ac:dyDescent="0.2">
      <c r="A607" s="48" t="s">
        <v>52</v>
      </c>
      <c r="B607" s="48"/>
      <c r="D607" s="59"/>
      <c r="E607" s="59"/>
      <c r="F607" s="59"/>
      <c r="G607" s="59"/>
      <c r="H607" s="59"/>
      <c r="I607" s="59"/>
    </row>
    <row r="608" spans="1:20" x14ac:dyDescent="0.2">
      <c r="A608" s="49" t="s">
        <v>347</v>
      </c>
      <c r="B608" s="49" t="s">
        <v>311</v>
      </c>
      <c r="C608" s="50" t="s">
        <v>263</v>
      </c>
      <c r="D608" s="2">
        <v>650000</v>
      </c>
      <c r="E608" s="2"/>
      <c r="F608" s="2">
        <f>SUM(D608:E608)</f>
        <v>650000</v>
      </c>
      <c r="G608" s="2">
        <v>726000</v>
      </c>
      <c r="H608" s="2">
        <v>800000</v>
      </c>
      <c r="I608" s="4" t="s">
        <v>285</v>
      </c>
    </row>
    <row r="609" spans="1:9" x14ac:dyDescent="0.2">
      <c r="A609" s="49" t="s">
        <v>348</v>
      </c>
      <c r="B609" s="49"/>
      <c r="C609" s="50" t="s">
        <v>255</v>
      </c>
      <c r="D609" s="2">
        <v>1300000</v>
      </c>
      <c r="E609" s="2"/>
      <c r="F609" s="2">
        <f t="shared" ref="F609:F620" si="92">SUM(D609:E609)</f>
        <v>1300000</v>
      </c>
      <c r="G609" s="2">
        <v>1285000</v>
      </c>
      <c r="H609" s="2">
        <v>1300000</v>
      </c>
      <c r="I609" s="4" t="s">
        <v>285</v>
      </c>
    </row>
    <row r="610" spans="1:9" x14ac:dyDescent="0.2">
      <c r="A610" s="49" t="s">
        <v>347</v>
      </c>
      <c r="B610" s="49"/>
      <c r="C610" s="50" t="s">
        <v>264</v>
      </c>
      <c r="D610" s="2">
        <v>300000</v>
      </c>
      <c r="E610" s="2"/>
      <c r="F610" s="2">
        <f t="shared" si="92"/>
        <v>300000</v>
      </c>
      <c r="G610" s="2">
        <v>100000</v>
      </c>
      <c r="H610" s="2">
        <v>200000</v>
      </c>
      <c r="I610" s="4" t="s">
        <v>285</v>
      </c>
    </row>
    <row r="611" spans="1:9" x14ac:dyDescent="0.2">
      <c r="A611" s="49" t="s">
        <v>347</v>
      </c>
      <c r="B611" s="49"/>
      <c r="C611" s="50" t="s">
        <v>266</v>
      </c>
      <c r="D611" s="2">
        <v>300000</v>
      </c>
      <c r="E611" s="2"/>
      <c r="F611" s="2">
        <f t="shared" si="92"/>
        <v>300000</v>
      </c>
      <c r="G611" s="2">
        <v>148500</v>
      </c>
      <c r="H611" s="2">
        <v>200000</v>
      </c>
      <c r="I611" s="4" t="s">
        <v>285</v>
      </c>
    </row>
    <row r="612" spans="1:9" x14ac:dyDescent="0.2">
      <c r="A612" s="49" t="s">
        <v>349</v>
      </c>
      <c r="B612" s="49"/>
      <c r="C612" s="50" t="s">
        <v>74</v>
      </c>
      <c r="D612" s="2">
        <v>300000</v>
      </c>
      <c r="E612" s="2"/>
      <c r="F612" s="2">
        <f t="shared" si="92"/>
        <v>300000</v>
      </c>
      <c r="G612" s="2">
        <v>0</v>
      </c>
      <c r="H612" s="2">
        <v>300000</v>
      </c>
      <c r="I612" s="4" t="s">
        <v>285</v>
      </c>
    </row>
    <row r="613" spans="1:9" x14ac:dyDescent="0.2">
      <c r="A613" s="55" t="s">
        <v>350</v>
      </c>
      <c r="B613" s="49"/>
      <c r="C613" s="50" t="s">
        <v>469</v>
      </c>
      <c r="D613" s="2">
        <v>2000000</v>
      </c>
      <c r="E613" s="2"/>
      <c r="F613" s="2">
        <f t="shared" si="92"/>
        <v>2000000</v>
      </c>
      <c r="G613" s="2">
        <v>1450000</v>
      </c>
      <c r="H613" s="2">
        <v>1500000</v>
      </c>
      <c r="I613" s="68" t="s">
        <v>284</v>
      </c>
    </row>
    <row r="614" spans="1:9" s="71" customFormat="1" x14ac:dyDescent="0.2">
      <c r="A614" s="55" t="s">
        <v>350</v>
      </c>
      <c r="B614" s="55"/>
      <c r="C614" s="5" t="s">
        <v>132</v>
      </c>
      <c r="D614" s="2">
        <v>200000</v>
      </c>
      <c r="E614" s="69"/>
      <c r="F614" s="2">
        <f t="shared" si="92"/>
        <v>200000</v>
      </c>
      <c r="G614" s="2">
        <v>240000</v>
      </c>
      <c r="H614" s="2">
        <v>150000</v>
      </c>
      <c r="I614" s="68" t="s">
        <v>284</v>
      </c>
    </row>
    <row r="615" spans="1:9" x14ac:dyDescent="0.2">
      <c r="A615" s="55" t="s">
        <v>350</v>
      </c>
      <c r="B615" s="55"/>
      <c r="C615" s="50" t="s">
        <v>265</v>
      </c>
      <c r="D615" s="2">
        <v>400000</v>
      </c>
      <c r="E615" s="2"/>
      <c r="F615" s="2">
        <f t="shared" si="92"/>
        <v>400000</v>
      </c>
      <c r="G615" s="2">
        <v>400000</v>
      </c>
      <c r="H615" s="2">
        <v>600000</v>
      </c>
      <c r="I615" s="68" t="s">
        <v>284</v>
      </c>
    </row>
    <row r="616" spans="1:9" x14ac:dyDescent="0.2">
      <c r="A616" s="55" t="s">
        <v>350</v>
      </c>
      <c r="B616" s="55"/>
      <c r="C616" s="50" t="s">
        <v>131</v>
      </c>
      <c r="D616" s="2">
        <v>700000</v>
      </c>
      <c r="E616" s="2"/>
      <c r="F616" s="2">
        <f t="shared" si="92"/>
        <v>700000</v>
      </c>
      <c r="G616" s="2">
        <v>584200</v>
      </c>
      <c r="H616" s="2">
        <v>700000</v>
      </c>
      <c r="I616" s="68" t="s">
        <v>284</v>
      </c>
    </row>
    <row r="617" spans="1:9" x14ac:dyDescent="0.2">
      <c r="A617" s="55" t="s">
        <v>350</v>
      </c>
      <c r="B617" s="55"/>
      <c r="C617" s="50" t="s">
        <v>361</v>
      </c>
      <c r="D617" s="2">
        <v>500000</v>
      </c>
      <c r="E617" s="2"/>
      <c r="F617" s="2">
        <f t="shared" si="92"/>
        <v>500000</v>
      </c>
      <c r="G617" s="2">
        <v>320000</v>
      </c>
      <c r="H617" s="2">
        <v>500000</v>
      </c>
      <c r="I617" s="68" t="s">
        <v>284</v>
      </c>
    </row>
    <row r="618" spans="1:9" x14ac:dyDescent="0.2">
      <c r="A618" s="55" t="s">
        <v>350</v>
      </c>
      <c r="B618" s="55"/>
      <c r="C618" s="50" t="s">
        <v>481</v>
      </c>
      <c r="D618" s="2">
        <v>450000</v>
      </c>
      <c r="E618" s="2"/>
      <c r="F618" s="2">
        <f t="shared" si="92"/>
        <v>450000</v>
      </c>
      <c r="G618" s="2">
        <v>328000</v>
      </c>
      <c r="H618" s="2">
        <v>450000</v>
      </c>
      <c r="I618" s="68" t="s">
        <v>284</v>
      </c>
    </row>
    <row r="619" spans="1:9" x14ac:dyDescent="0.2">
      <c r="A619" s="55" t="s">
        <v>297</v>
      </c>
      <c r="B619" s="55" t="s">
        <v>297</v>
      </c>
      <c r="C619" s="50" t="s">
        <v>370</v>
      </c>
      <c r="D619" s="2">
        <v>0</v>
      </c>
      <c r="E619" s="2">
        <v>1702000</v>
      </c>
      <c r="F619" s="2">
        <f t="shared" si="92"/>
        <v>1702000</v>
      </c>
      <c r="G619" s="2">
        <v>1702000</v>
      </c>
      <c r="H619" s="2">
        <v>0</v>
      </c>
      <c r="I619" s="4" t="s">
        <v>285</v>
      </c>
    </row>
    <row r="620" spans="1:9" x14ac:dyDescent="0.2">
      <c r="A620" s="55" t="s">
        <v>288</v>
      </c>
      <c r="B620" s="55" t="s">
        <v>288</v>
      </c>
      <c r="C620" s="50" t="s">
        <v>355</v>
      </c>
      <c r="D620" s="2">
        <v>0</v>
      </c>
      <c r="E620" s="2">
        <v>459540</v>
      </c>
      <c r="F620" s="2">
        <f t="shared" si="92"/>
        <v>459540</v>
      </c>
      <c r="G620" s="2">
        <v>459540</v>
      </c>
      <c r="H620" s="2">
        <v>0</v>
      </c>
      <c r="I620" s="4" t="s">
        <v>285</v>
      </c>
    </row>
    <row r="621" spans="1:9" s="44" customFormat="1" x14ac:dyDescent="0.2">
      <c r="A621" s="56"/>
      <c r="B621" s="56"/>
      <c r="C621" s="57" t="s">
        <v>53</v>
      </c>
      <c r="D621" s="58">
        <f t="shared" ref="D621:H621" si="93">SUM(D608:D620)</f>
        <v>7100000</v>
      </c>
      <c r="E621" s="58">
        <f t="shared" si="93"/>
        <v>2161540</v>
      </c>
      <c r="F621" s="58">
        <f t="shared" si="93"/>
        <v>9261540</v>
      </c>
      <c r="G621" s="58">
        <f t="shared" si="93"/>
        <v>7743240</v>
      </c>
      <c r="H621" s="58">
        <f t="shared" si="93"/>
        <v>6700000</v>
      </c>
      <c r="I621" s="59"/>
    </row>
    <row r="622" spans="1:9" s="44" customFormat="1" x14ac:dyDescent="0.2">
      <c r="A622" s="48"/>
      <c r="B622" s="48"/>
      <c r="D622" s="59"/>
      <c r="E622" s="59"/>
      <c r="F622" s="59"/>
      <c r="G622" s="59"/>
      <c r="H622" s="59"/>
      <c r="I622" s="59"/>
    </row>
    <row r="623" spans="1:9" s="44" customFormat="1" x14ac:dyDescent="0.2">
      <c r="A623" s="48"/>
      <c r="B623" s="48"/>
      <c r="D623" s="59"/>
      <c r="E623" s="59"/>
      <c r="F623" s="59"/>
      <c r="G623" s="59"/>
      <c r="H623" s="59"/>
      <c r="I623" s="59"/>
    </row>
    <row r="624" spans="1:9" s="44" customFormat="1" x14ac:dyDescent="0.2">
      <c r="A624" s="48"/>
      <c r="B624" s="48"/>
      <c r="D624" s="59"/>
      <c r="E624" s="59"/>
      <c r="F624" s="59"/>
      <c r="G624" s="59"/>
      <c r="H624" s="59"/>
      <c r="I624" s="59"/>
    </row>
    <row r="625" spans="1:9" s="44" customFormat="1" x14ac:dyDescent="0.2">
      <c r="A625" s="48"/>
      <c r="B625" s="48"/>
      <c r="D625" s="59"/>
      <c r="E625" s="59"/>
      <c r="F625" s="59"/>
      <c r="G625" s="59"/>
      <c r="H625" s="59"/>
      <c r="I625" s="59"/>
    </row>
    <row r="626" spans="1:9" s="44" customFormat="1" x14ac:dyDescent="0.2">
      <c r="A626" s="48"/>
      <c r="B626" s="48"/>
      <c r="D626" s="59"/>
      <c r="E626" s="59"/>
      <c r="F626" s="59"/>
      <c r="G626" s="59"/>
      <c r="H626" s="59"/>
      <c r="I626" s="59"/>
    </row>
    <row r="627" spans="1:9" s="44" customFormat="1" x14ac:dyDescent="0.2">
      <c r="A627" s="48"/>
      <c r="B627" s="48"/>
      <c r="D627" s="59"/>
      <c r="E627" s="59"/>
      <c r="F627" s="59"/>
      <c r="G627" s="59"/>
      <c r="H627" s="59"/>
      <c r="I627" s="59"/>
    </row>
    <row r="628" spans="1:9" s="44" customFormat="1" x14ac:dyDescent="0.2">
      <c r="A628" s="48"/>
      <c r="B628" s="48"/>
      <c r="D628" s="59"/>
      <c r="E628" s="59"/>
      <c r="F628" s="59"/>
      <c r="G628" s="59"/>
      <c r="H628" s="59"/>
      <c r="I628" s="59"/>
    </row>
    <row r="629" spans="1:9" s="44" customFormat="1" x14ac:dyDescent="0.2">
      <c r="A629" s="48"/>
      <c r="B629" s="48"/>
      <c r="D629" s="59"/>
      <c r="E629" s="59"/>
      <c r="F629" s="59"/>
      <c r="G629" s="59"/>
      <c r="H629" s="59"/>
      <c r="I629" s="59"/>
    </row>
    <row r="630" spans="1:9" s="40" customFormat="1" ht="30.75" customHeight="1" x14ac:dyDescent="0.2">
      <c r="A630" s="45"/>
      <c r="B630" s="45"/>
      <c r="D630" s="12" t="s">
        <v>508</v>
      </c>
      <c r="E630" s="12" t="s">
        <v>509</v>
      </c>
      <c r="F630" s="12" t="s">
        <v>510</v>
      </c>
      <c r="G630" s="12" t="s">
        <v>614</v>
      </c>
      <c r="H630" s="12" t="s">
        <v>601</v>
      </c>
      <c r="I630" s="46"/>
    </row>
    <row r="631" spans="1:9" s="40" customFormat="1" x14ac:dyDescent="0.2">
      <c r="A631" s="45" t="s">
        <v>222</v>
      </c>
      <c r="B631" s="45"/>
      <c r="D631" s="47"/>
      <c r="E631" s="47"/>
      <c r="F631" s="47"/>
      <c r="G631" s="47"/>
      <c r="H631" s="47"/>
      <c r="I631" s="47"/>
    </row>
    <row r="632" spans="1:9" s="40" customFormat="1" x14ac:dyDescent="0.2">
      <c r="A632" s="45" t="s">
        <v>210</v>
      </c>
      <c r="B632" s="45"/>
      <c r="D632" s="47"/>
      <c r="E632" s="47"/>
      <c r="F632" s="47"/>
      <c r="G632" s="47"/>
      <c r="H632" s="47"/>
      <c r="I632" s="47"/>
    </row>
    <row r="633" spans="1:9" s="44" customFormat="1" x14ac:dyDescent="0.2">
      <c r="A633" s="48" t="s">
        <v>52</v>
      </c>
      <c r="B633" s="48"/>
      <c r="D633" s="59"/>
      <c r="E633" s="59"/>
      <c r="F633" s="59"/>
      <c r="G633" s="59"/>
      <c r="H633" s="59"/>
      <c r="I633" s="59"/>
    </row>
    <row r="634" spans="1:9" ht="12" customHeight="1" x14ac:dyDescent="0.2">
      <c r="A634" s="49" t="s">
        <v>328</v>
      </c>
      <c r="B634" s="49" t="s">
        <v>294</v>
      </c>
      <c r="C634" s="50" t="s">
        <v>66</v>
      </c>
      <c r="D634" s="2">
        <v>300000</v>
      </c>
      <c r="E634" s="2"/>
      <c r="F634" s="2">
        <f>SUM(D634:E634)</f>
        <v>300000</v>
      </c>
      <c r="G634" s="2">
        <v>300000</v>
      </c>
      <c r="H634" s="2">
        <v>200000</v>
      </c>
      <c r="I634" s="68" t="s">
        <v>284</v>
      </c>
    </row>
    <row r="635" spans="1:9" ht="12" customHeight="1" x14ac:dyDescent="0.2">
      <c r="A635" s="49" t="s">
        <v>328</v>
      </c>
      <c r="B635" s="49"/>
      <c r="C635" s="50" t="s">
        <v>116</v>
      </c>
      <c r="D635" s="2">
        <v>150000</v>
      </c>
      <c r="E635" s="2"/>
      <c r="F635" s="2">
        <f t="shared" ref="F635:F653" si="94">SUM(D635:E635)</f>
        <v>150000</v>
      </c>
      <c r="G635" s="2">
        <v>0</v>
      </c>
      <c r="H635" s="2">
        <v>80000</v>
      </c>
      <c r="I635" s="68" t="s">
        <v>284</v>
      </c>
    </row>
    <row r="636" spans="1:9" ht="12" customHeight="1" x14ac:dyDescent="0.2">
      <c r="A636" s="49" t="s">
        <v>328</v>
      </c>
      <c r="B636" s="49"/>
      <c r="C636" s="50" t="s">
        <v>117</v>
      </c>
      <c r="D636" s="2">
        <v>80000</v>
      </c>
      <c r="E636" s="2"/>
      <c r="F636" s="2">
        <f t="shared" si="94"/>
        <v>80000</v>
      </c>
      <c r="G636" s="2">
        <v>78120</v>
      </c>
      <c r="H636" s="2">
        <v>100000</v>
      </c>
      <c r="I636" s="68" t="s">
        <v>284</v>
      </c>
    </row>
    <row r="637" spans="1:9" ht="12" customHeight="1" x14ac:dyDescent="0.2">
      <c r="A637" s="49" t="s">
        <v>328</v>
      </c>
      <c r="B637" s="49"/>
      <c r="C637" s="67" t="s">
        <v>118</v>
      </c>
      <c r="D637" s="2">
        <v>40000</v>
      </c>
      <c r="E637" s="2"/>
      <c r="F637" s="2">
        <f t="shared" si="94"/>
        <v>40000</v>
      </c>
      <c r="G637" s="2">
        <v>31850</v>
      </c>
      <c r="H637" s="2">
        <v>100000</v>
      </c>
      <c r="I637" s="68" t="s">
        <v>284</v>
      </c>
    </row>
    <row r="638" spans="1:9" ht="12.75" customHeight="1" x14ac:dyDescent="0.2">
      <c r="A638" s="49" t="s">
        <v>328</v>
      </c>
      <c r="B638" s="49"/>
      <c r="C638" s="67" t="s">
        <v>147</v>
      </c>
      <c r="D638" s="2">
        <v>100000</v>
      </c>
      <c r="E638" s="2"/>
      <c r="F638" s="2">
        <f t="shared" si="94"/>
        <v>100000</v>
      </c>
      <c r="G638" s="2">
        <v>0</v>
      </c>
      <c r="H638" s="2">
        <v>100000</v>
      </c>
      <c r="I638" s="68" t="s">
        <v>284</v>
      </c>
    </row>
    <row r="639" spans="1:9" ht="12" customHeight="1" x14ac:dyDescent="0.2">
      <c r="A639" s="49" t="s">
        <v>328</v>
      </c>
      <c r="B639" s="49"/>
      <c r="C639" s="67" t="s">
        <v>148</v>
      </c>
      <c r="D639" s="2">
        <v>150000</v>
      </c>
      <c r="E639" s="2"/>
      <c r="F639" s="2">
        <f t="shared" si="94"/>
        <v>150000</v>
      </c>
      <c r="G639" s="2">
        <v>130000</v>
      </c>
      <c r="H639" s="2">
        <v>150000</v>
      </c>
      <c r="I639" s="68" t="s">
        <v>284</v>
      </c>
    </row>
    <row r="640" spans="1:9" ht="12" customHeight="1" x14ac:dyDescent="0.2">
      <c r="A640" s="49" t="s">
        <v>328</v>
      </c>
      <c r="B640" s="49"/>
      <c r="C640" s="50" t="s">
        <v>119</v>
      </c>
      <c r="D640" s="2">
        <v>150000</v>
      </c>
      <c r="E640" s="2"/>
      <c r="F640" s="2">
        <f t="shared" si="94"/>
        <v>150000</v>
      </c>
      <c r="G640" s="2">
        <v>150000</v>
      </c>
      <c r="H640" s="2">
        <v>150000</v>
      </c>
      <c r="I640" s="68" t="s">
        <v>284</v>
      </c>
    </row>
    <row r="641" spans="1:9" ht="12" customHeight="1" x14ac:dyDescent="0.2">
      <c r="A641" s="49" t="s">
        <v>328</v>
      </c>
      <c r="B641" s="49"/>
      <c r="C641" s="50" t="s">
        <v>319</v>
      </c>
      <c r="D641" s="2">
        <v>20000</v>
      </c>
      <c r="E641" s="2"/>
      <c r="F641" s="2">
        <f t="shared" si="94"/>
        <v>20000</v>
      </c>
      <c r="G641" s="2">
        <v>0</v>
      </c>
      <c r="H641" s="2">
        <v>25000</v>
      </c>
      <c r="I641" s="68" t="s">
        <v>284</v>
      </c>
    </row>
    <row r="642" spans="1:9" ht="12" customHeight="1" x14ac:dyDescent="0.2">
      <c r="A642" s="49" t="s">
        <v>328</v>
      </c>
      <c r="B642" s="49"/>
      <c r="C642" s="50" t="s">
        <v>615</v>
      </c>
      <c r="D642" s="2">
        <v>500000</v>
      </c>
      <c r="E642" s="2"/>
      <c r="F642" s="2">
        <f t="shared" si="94"/>
        <v>500000</v>
      </c>
      <c r="G642" s="2">
        <v>521659</v>
      </c>
      <c r="H642" s="2">
        <v>0</v>
      </c>
      <c r="I642" s="68" t="s">
        <v>284</v>
      </c>
    </row>
    <row r="643" spans="1:9" ht="12" customHeight="1" x14ac:dyDescent="0.2">
      <c r="A643" s="49" t="s">
        <v>328</v>
      </c>
      <c r="B643" s="49"/>
      <c r="C643" s="50" t="s">
        <v>320</v>
      </c>
      <c r="D643" s="2">
        <v>100000</v>
      </c>
      <c r="E643" s="2"/>
      <c r="F643" s="2">
        <f t="shared" si="94"/>
        <v>100000</v>
      </c>
      <c r="G643" s="2">
        <v>100000</v>
      </c>
      <c r="H643" s="2">
        <v>150000</v>
      </c>
      <c r="I643" s="68" t="s">
        <v>284</v>
      </c>
    </row>
    <row r="644" spans="1:9" ht="12" customHeight="1" x14ac:dyDescent="0.2">
      <c r="A644" s="49" t="s">
        <v>328</v>
      </c>
      <c r="B644" s="49"/>
      <c r="C644" s="50" t="s">
        <v>236</v>
      </c>
      <c r="D644" s="2">
        <v>800000</v>
      </c>
      <c r="E644" s="2"/>
      <c r="F644" s="2">
        <f t="shared" si="94"/>
        <v>800000</v>
      </c>
      <c r="G644" s="2">
        <v>800000</v>
      </c>
      <c r="H644" s="2">
        <v>500000</v>
      </c>
      <c r="I644" s="68" t="s">
        <v>284</v>
      </c>
    </row>
    <row r="645" spans="1:9" ht="12" customHeight="1" x14ac:dyDescent="0.2">
      <c r="A645" s="49" t="s">
        <v>328</v>
      </c>
      <c r="B645" s="49"/>
      <c r="C645" s="50" t="s">
        <v>120</v>
      </c>
      <c r="D645" s="2">
        <v>10000</v>
      </c>
      <c r="E645" s="2"/>
      <c r="F645" s="2">
        <f t="shared" si="94"/>
        <v>10000</v>
      </c>
      <c r="G645" s="2">
        <v>6370</v>
      </c>
      <c r="H645" s="2">
        <v>10000</v>
      </c>
      <c r="I645" s="68" t="s">
        <v>284</v>
      </c>
    </row>
    <row r="646" spans="1:9" ht="12" customHeight="1" x14ac:dyDescent="0.2">
      <c r="A646" s="49" t="s">
        <v>328</v>
      </c>
      <c r="B646" s="49"/>
      <c r="C646" s="50" t="s">
        <v>121</v>
      </c>
      <c r="D646" s="2">
        <v>400000</v>
      </c>
      <c r="E646" s="2"/>
      <c r="F646" s="2">
        <f t="shared" si="94"/>
        <v>400000</v>
      </c>
      <c r="G646" s="2">
        <v>400000</v>
      </c>
      <c r="H646" s="2">
        <v>400000</v>
      </c>
      <c r="I646" s="68" t="s">
        <v>284</v>
      </c>
    </row>
    <row r="647" spans="1:9" ht="12" customHeight="1" x14ac:dyDescent="0.2">
      <c r="A647" s="49" t="s">
        <v>328</v>
      </c>
      <c r="B647" s="49"/>
      <c r="C647" s="50" t="s">
        <v>497</v>
      </c>
      <c r="D647" s="2">
        <v>10000</v>
      </c>
      <c r="E647" s="2"/>
      <c r="F647" s="2">
        <f t="shared" si="94"/>
        <v>10000</v>
      </c>
      <c r="G647" s="2">
        <v>12740</v>
      </c>
      <c r="H647" s="2">
        <v>15000</v>
      </c>
      <c r="I647" s="68" t="s">
        <v>284</v>
      </c>
    </row>
    <row r="648" spans="1:9" ht="12" customHeight="1" x14ac:dyDescent="0.2">
      <c r="A648" s="49" t="s">
        <v>328</v>
      </c>
      <c r="B648" s="49"/>
      <c r="C648" s="50" t="s">
        <v>151</v>
      </c>
      <c r="D648" s="2">
        <v>15000</v>
      </c>
      <c r="E648" s="2"/>
      <c r="F648" s="2">
        <f t="shared" si="94"/>
        <v>15000</v>
      </c>
      <c r="G648" s="2">
        <v>0</v>
      </c>
      <c r="H648" s="2">
        <v>0</v>
      </c>
      <c r="I648" s="68" t="s">
        <v>284</v>
      </c>
    </row>
    <row r="649" spans="1:9" ht="12" customHeight="1" x14ac:dyDescent="0.2">
      <c r="A649" s="49" t="s">
        <v>328</v>
      </c>
      <c r="B649" s="49"/>
      <c r="C649" s="50" t="s">
        <v>180</v>
      </c>
      <c r="D649" s="2">
        <v>50000</v>
      </c>
      <c r="E649" s="2"/>
      <c r="F649" s="2">
        <f t="shared" si="94"/>
        <v>50000</v>
      </c>
      <c r="G649" s="2">
        <v>0</v>
      </c>
      <c r="H649" s="2">
        <v>50000</v>
      </c>
      <c r="I649" s="68" t="s">
        <v>284</v>
      </c>
    </row>
    <row r="650" spans="1:9" ht="12" customHeight="1" x14ac:dyDescent="0.2">
      <c r="A650" s="49" t="s">
        <v>328</v>
      </c>
      <c r="B650" s="49"/>
      <c r="C650" s="50" t="s">
        <v>260</v>
      </c>
      <c r="D650" s="2">
        <v>200000</v>
      </c>
      <c r="E650" s="2"/>
      <c r="F650" s="2">
        <f t="shared" si="94"/>
        <v>200000</v>
      </c>
      <c r="G650" s="2">
        <v>0</v>
      </c>
      <c r="H650" s="2">
        <v>0</v>
      </c>
      <c r="I650" s="68" t="s">
        <v>284</v>
      </c>
    </row>
    <row r="651" spans="1:9" ht="12" customHeight="1" x14ac:dyDescent="0.2">
      <c r="A651" s="49" t="s">
        <v>328</v>
      </c>
      <c r="B651" s="49"/>
      <c r="C651" s="50" t="s">
        <v>122</v>
      </c>
      <c r="D651" s="2">
        <v>60000</v>
      </c>
      <c r="E651" s="2"/>
      <c r="F651" s="2">
        <f t="shared" si="94"/>
        <v>60000</v>
      </c>
      <c r="G651" s="2">
        <v>0</v>
      </c>
      <c r="H651" s="2">
        <v>60000</v>
      </c>
      <c r="I651" s="68" t="s">
        <v>284</v>
      </c>
    </row>
    <row r="652" spans="1:9" ht="12" customHeight="1" x14ac:dyDescent="0.2">
      <c r="A652" s="49" t="s">
        <v>328</v>
      </c>
      <c r="B652" s="49"/>
      <c r="C652" s="50" t="s">
        <v>538</v>
      </c>
      <c r="D652" s="2">
        <v>0</v>
      </c>
      <c r="E652" s="2">
        <v>100000</v>
      </c>
      <c r="F652" s="2">
        <f t="shared" si="94"/>
        <v>100000</v>
      </c>
      <c r="G652" s="2">
        <v>100000</v>
      </c>
      <c r="H652" s="2">
        <v>100000</v>
      </c>
      <c r="I652" s="68" t="s">
        <v>284</v>
      </c>
    </row>
    <row r="653" spans="1:9" ht="12" customHeight="1" x14ac:dyDescent="0.2">
      <c r="A653" s="49" t="s">
        <v>328</v>
      </c>
      <c r="B653" s="49"/>
      <c r="C653" s="50" t="s">
        <v>596</v>
      </c>
      <c r="D653" s="2">
        <v>0</v>
      </c>
      <c r="E653" s="2"/>
      <c r="F653" s="2">
        <f t="shared" si="94"/>
        <v>0</v>
      </c>
      <c r="G653" s="2">
        <v>18000</v>
      </c>
      <c r="H653" s="2">
        <v>20000</v>
      </c>
      <c r="I653" s="68" t="s">
        <v>284</v>
      </c>
    </row>
    <row r="654" spans="1:9" s="44" customFormat="1" x14ac:dyDescent="0.2">
      <c r="A654" s="56"/>
      <c r="B654" s="56"/>
      <c r="C654" s="57" t="s">
        <v>53</v>
      </c>
      <c r="D654" s="58">
        <f>SUM(D634:D653)</f>
        <v>3135000</v>
      </c>
      <c r="E654" s="58">
        <f t="shared" ref="E654:H654" si="95">SUM(E634:E653)</f>
        <v>100000</v>
      </c>
      <c r="F654" s="58">
        <f t="shared" si="95"/>
        <v>3235000</v>
      </c>
      <c r="G654" s="58">
        <f t="shared" si="95"/>
        <v>2648739</v>
      </c>
      <c r="H654" s="58">
        <f t="shared" si="95"/>
        <v>2210000</v>
      </c>
      <c r="I654" s="59"/>
    </row>
    <row r="655" spans="1:9" s="44" customFormat="1" x14ac:dyDescent="0.2">
      <c r="A655" s="48"/>
      <c r="B655" s="48"/>
      <c r="D655" s="59"/>
      <c r="E655" s="59"/>
      <c r="F655" s="59"/>
      <c r="G655" s="59"/>
      <c r="H655" s="59"/>
      <c r="I655" s="59"/>
    </row>
    <row r="656" spans="1:9" s="44" customFormat="1" ht="12" customHeight="1" x14ac:dyDescent="0.2">
      <c r="A656" s="48"/>
      <c r="B656" s="48"/>
      <c r="D656" s="59"/>
      <c r="E656" s="59"/>
      <c r="F656" s="59"/>
      <c r="G656" s="59"/>
      <c r="H656" s="59"/>
      <c r="I656" s="59"/>
    </row>
    <row r="657" spans="1:9" s="42" customFormat="1" ht="12" customHeight="1" x14ac:dyDescent="0.2">
      <c r="A657" s="70" t="s">
        <v>223</v>
      </c>
      <c r="B657" s="70"/>
      <c r="D657" s="74"/>
      <c r="E657" s="74"/>
      <c r="F657" s="74"/>
      <c r="G657" s="74"/>
      <c r="H657" s="74"/>
      <c r="I657" s="74"/>
    </row>
    <row r="658" spans="1:9" s="42" customFormat="1" ht="12" customHeight="1" x14ac:dyDescent="0.2">
      <c r="A658" s="70" t="s">
        <v>224</v>
      </c>
      <c r="B658" s="70"/>
      <c r="D658" s="74"/>
      <c r="E658" s="74"/>
      <c r="F658" s="74"/>
      <c r="G658" s="74"/>
      <c r="H658" s="74"/>
      <c r="I658" s="74"/>
    </row>
    <row r="659" spans="1:9" s="6" customFormat="1" ht="12" customHeight="1" x14ac:dyDescent="0.2">
      <c r="A659" s="53" t="s">
        <v>52</v>
      </c>
      <c r="B659" s="53"/>
      <c r="D659" s="7"/>
      <c r="E659" s="7"/>
      <c r="F659" s="7"/>
      <c r="G659" s="7"/>
      <c r="H659" s="7"/>
      <c r="I659" s="7"/>
    </row>
    <row r="660" spans="1:9" ht="11.1" customHeight="1" x14ac:dyDescent="0.2">
      <c r="A660" s="49" t="s">
        <v>202</v>
      </c>
      <c r="B660" s="49" t="s">
        <v>202</v>
      </c>
      <c r="C660" s="50" t="s">
        <v>189</v>
      </c>
      <c r="D660" s="2">
        <v>800000</v>
      </c>
      <c r="E660" s="2"/>
      <c r="F660" s="2">
        <f t="shared" ref="F660:F675" si="96">SUM(D660:E660)</f>
        <v>800000</v>
      </c>
      <c r="G660" s="2">
        <v>209689</v>
      </c>
      <c r="H660" s="2">
        <v>800000</v>
      </c>
      <c r="I660" s="68" t="s">
        <v>284</v>
      </c>
    </row>
    <row r="661" spans="1:9" ht="11.1" customHeight="1" x14ac:dyDescent="0.2">
      <c r="A661" s="49" t="s">
        <v>288</v>
      </c>
      <c r="B661" s="49" t="s">
        <v>288</v>
      </c>
      <c r="C661" s="50" t="s">
        <v>245</v>
      </c>
      <c r="D661" s="2">
        <v>216000</v>
      </c>
      <c r="E661" s="2"/>
      <c r="F661" s="2">
        <f t="shared" si="96"/>
        <v>216000</v>
      </c>
      <c r="G661" s="2">
        <v>50573</v>
      </c>
      <c r="H661" s="2">
        <v>216000</v>
      </c>
      <c r="I661" s="68" t="s">
        <v>284</v>
      </c>
    </row>
    <row r="662" spans="1:9" ht="11.1" customHeight="1" x14ac:dyDescent="0.2">
      <c r="A662" s="49" t="s">
        <v>202</v>
      </c>
      <c r="B662" s="49" t="s">
        <v>202</v>
      </c>
      <c r="C662" s="50" t="s">
        <v>237</v>
      </c>
      <c r="D662" s="2">
        <v>2000000</v>
      </c>
      <c r="E662" s="2"/>
      <c r="F662" s="2">
        <f t="shared" si="96"/>
        <v>2000000</v>
      </c>
      <c r="G662" s="2">
        <v>3225517</v>
      </c>
      <c r="H662" s="2">
        <v>3000000</v>
      </c>
      <c r="I662" s="68" t="s">
        <v>284</v>
      </c>
    </row>
    <row r="663" spans="1:9" ht="11.1" customHeight="1" x14ac:dyDescent="0.2">
      <c r="A663" s="49" t="s">
        <v>288</v>
      </c>
      <c r="B663" s="49" t="s">
        <v>288</v>
      </c>
      <c r="C663" s="50" t="s">
        <v>238</v>
      </c>
      <c r="D663" s="2">
        <v>540000</v>
      </c>
      <c r="E663" s="2"/>
      <c r="F663" s="2">
        <f t="shared" si="96"/>
        <v>540000</v>
      </c>
      <c r="G663" s="2">
        <v>501191</v>
      </c>
      <c r="H663" s="2">
        <v>810000</v>
      </c>
      <c r="I663" s="68" t="s">
        <v>284</v>
      </c>
    </row>
    <row r="664" spans="1:9" ht="11.1" customHeight="1" x14ac:dyDescent="0.2">
      <c r="A664" s="49" t="s">
        <v>202</v>
      </c>
      <c r="B664" s="49" t="s">
        <v>202</v>
      </c>
      <c r="C664" s="50" t="s">
        <v>239</v>
      </c>
      <c r="D664" s="2">
        <v>500000</v>
      </c>
      <c r="E664" s="2"/>
      <c r="F664" s="2">
        <f t="shared" si="96"/>
        <v>500000</v>
      </c>
      <c r="G664" s="2">
        <v>480000</v>
      </c>
      <c r="H664" s="2">
        <v>500000</v>
      </c>
      <c r="I664" s="68" t="s">
        <v>284</v>
      </c>
    </row>
    <row r="665" spans="1:9" ht="11.1" customHeight="1" x14ac:dyDescent="0.2">
      <c r="A665" s="49" t="s">
        <v>202</v>
      </c>
      <c r="B665" s="49" t="s">
        <v>202</v>
      </c>
      <c r="C665" s="50" t="s">
        <v>240</v>
      </c>
      <c r="D665" s="2">
        <v>1600000</v>
      </c>
      <c r="E665" s="2"/>
      <c r="F665" s="2">
        <f t="shared" si="96"/>
        <v>1600000</v>
      </c>
      <c r="G665" s="2">
        <v>2324000</v>
      </c>
      <c r="H665" s="2">
        <v>2000000</v>
      </c>
      <c r="I665" s="68" t="s">
        <v>284</v>
      </c>
    </row>
    <row r="666" spans="1:9" ht="11.1" customHeight="1" x14ac:dyDescent="0.2">
      <c r="A666" s="49" t="s">
        <v>202</v>
      </c>
      <c r="B666" s="49"/>
      <c r="C666" s="50" t="s">
        <v>277</v>
      </c>
      <c r="D666" s="2">
        <v>144000</v>
      </c>
      <c r="E666" s="2"/>
      <c r="F666" s="2">
        <f t="shared" si="96"/>
        <v>144000</v>
      </c>
      <c r="G666" s="2">
        <v>240000</v>
      </c>
      <c r="H666" s="2">
        <v>200000</v>
      </c>
      <c r="I666" s="68" t="s">
        <v>284</v>
      </c>
    </row>
    <row r="667" spans="1:9" ht="10.5" customHeight="1" x14ac:dyDescent="0.2">
      <c r="A667" s="49" t="s">
        <v>288</v>
      </c>
      <c r="B667" s="49" t="s">
        <v>288</v>
      </c>
      <c r="C667" s="50" t="s">
        <v>241</v>
      </c>
      <c r="D667" s="2">
        <v>611000</v>
      </c>
      <c r="E667" s="2"/>
      <c r="F667" s="2">
        <f t="shared" si="96"/>
        <v>611000</v>
      </c>
      <c r="G667" s="2">
        <v>330480</v>
      </c>
      <c r="H667" s="2">
        <v>725000</v>
      </c>
      <c r="I667" s="68" t="s">
        <v>284</v>
      </c>
    </row>
    <row r="668" spans="1:9" ht="12" customHeight="1" x14ac:dyDescent="0.2">
      <c r="A668" s="49" t="s">
        <v>452</v>
      </c>
      <c r="B668" s="49" t="s">
        <v>297</v>
      </c>
      <c r="C668" s="67" t="s">
        <v>242</v>
      </c>
      <c r="D668" s="2">
        <v>1000000</v>
      </c>
      <c r="E668" s="2"/>
      <c r="F668" s="2">
        <f t="shared" si="96"/>
        <v>1000000</v>
      </c>
      <c r="G668" s="2">
        <v>338786</v>
      </c>
      <c r="H668" s="2">
        <v>1000000</v>
      </c>
      <c r="I668" s="68" t="s">
        <v>284</v>
      </c>
    </row>
    <row r="669" spans="1:9" ht="14.25" customHeight="1" x14ac:dyDescent="0.2">
      <c r="A669" s="49" t="s">
        <v>288</v>
      </c>
      <c r="B669" s="49" t="s">
        <v>288</v>
      </c>
      <c r="C669" s="67" t="s">
        <v>243</v>
      </c>
      <c r="D669" s="2">
        <v>270000</v>
      </c>
      <c r="E669" s="2"/>
      <c r="F669" s="2">
        <f t="shared" si="96"/>
        <v>270000</v>
      </c>
      <c r="G669" s="2">
        <v>28298</v>
      </c>
      <c r="H669" s="2">
        <v>270000</v>
      </c>
      <c r="I669" s="68" t="s">
        <v>284</v>
      </c>
    </row>
    <row r="670" spans="1:9" ht="12" customHeight="1" x14ac:dyDescent="0.2">
      <c r="A670" s="49" t="s">
        <v>198</v>
      </c>
      <c r="B670" s="49" t="s">
        <v>198</v>
      </c>
      <c r="C670" s="50" t="s">
        <v>146</v>
      </c>
      <c r="D670" s="2">
        <v>50000</v>
      </c>
      <c r="E670" s="2"/>
      <c r="F670" s="2">
        <f t="shared" si="96"/>
        <v>50000</v>
      </c>
      <c r="G670" s="2">
        <v>52092</v>
      </c>
      <c r="H670" s="2">
        <v>60000</v>
      </c>
      <c r="I670" s="68" t="s">
        <v>284</v>
      </c>
    </row>
    <row r="671" spans="1:9" ht="12" customHeight="1" x14ac:dyDescent="0.2">
      <c r="A671" s="49" t="s">
        <v>202</v>
      </c>
      <c r="B671" s="49" t="s">
        <v>202</v>
      </c>
      <c r="C671" s="50" t="s">
        <v>447</v>
      </c>
      <c r="D671" s="2">
        <v>250000</v>
      </c>
      <c r="E671" s="2"/>
      <c r="F671" s="2">
        <f t="shared" si="96"/>
        <v>250000</v>
      </c>
      <c r="G671" s="2">
        <v>106900</v>
      </c>
      <c r="H671" s="2">
        <v>200000</v>
      </c>
      <c r="I671" s="68" t="s">
        <v>284</v>
      </c>
    </row>
    <row r="672" spans="1:9" ht="12" customHeight="1" x14ac:dyDescent="0.2">
      <c r="A672" s="49" t="s">
        <v>202</v>
      </c>
      <c r="B672" s="49"/>
      <c r="C672" s="50" t="s">
        <v>448</v>
      </c>
      <c r="D672" s="2">
        <v>500000</v>
      </c>
      <c r="E672" s="2"/>
      <c r="F672" s="2">
        <f t="shared" si="96"/>
        <v>500000</v>
      </c>
      <c r="G672" s="2">
        <v>523600</v>
      </c>
      <c r="H672" s="2">
        <v>500000</v>
      </c>
      <c r="I672" s="68" t="s">
        <v>284</v>
      </c>
    </row>
    <row r="673" spans="1:244" ht="12" customHeight="1" x14ac:dyDescent="0.2">
      <c r="A673" s="49" t="s">
        <v>202</v>
      </c>
      <c r="B673" s="49"/>
      <c r="C673" s="50" t="s">
        <v>374</v>
      </c>
      <c r="D673" s="2">
        <v>250000</v>
      </c>
      <c r="E673" s="2"/>
      <c r="F673" s="2">
        <f t="shared" si="96"/>
        <v>250000</v>
      </c>
      <c r="G673" s="2">
        <v>0</v>
      </c>
      <c r="H673" s="2">
        <v>200000</v>
      </c>
      <c r="I673" s="68" t="s">
        <v>284</v>
      </c>
    </row>
    <row r="674" spans="1:244" ht="12" customHeight="1" x14ac:dyDescent="0.2">
      <c r="A674" s="49" t="s">
        <v>297</v>
      </c>
      <c r="B674" s="49" t="s">
        <v>297</v>
      </c>
      <c r="C674" s="50" t="s">
        <v>540</v>
      </c>
      <c r="D674" s="2">
        <v>0</v>
      </c>
      <c r="E674" s="2"/>
      <c r="F674" s="2">
        <f t="shared" si="96"/>
        <v>0</v>
      </c>
      <c r="G674" s="2">
        <v>311988</v>
      </c>
      <c r="H674" s="2">
        <v>220000</v>
      </c>
      <c r="I674" s="68" t="s">
        <v>284</v>
      </c>
    </row>
    <row r="675" spans="1:244" ht="12" customHeight="1" x14ac:dyDescent="0.2">
      <c r="A675" s="49" t="s">
        <v>288</v>
      </c>
      <c r="B675" s="49" t="s">
        <v>288</v>
      </c>
      <c r="C675" s="50" t="s">
        <v>244</v>
      </c>
      <c r="D675" s="2">
        <v>285000</v>
      </c>
      <c r="E675" s="2"/>
      <c r="F675" s="2">
        <f t="shared" si="96"/>
        <v>285000</v>
      </c>
      <c r="G675" s="2">
        <v>48001</v>
      </c>
      <c r="H675" s="2">
        <v>315000</v>
      </c>
      <c r="I675" s="68" t="s">
        <v>284</v>
      </c>
    </row>
    <row r="676" spans="1:244" s="44" customFormat="1" ht="12" customHeight="1" x14ac:dyDescent="0.2">
      <c r="A676" s="56"/>
      <c r="B676" s="56"/>
      <c r="C676" s="57" t="s">
        <v>65</v>
      </c>
      <c r="D676" s="58">
        <f>SUM(D660:D675)</f>
        <v>9016000</v>
      </c>
      <c r="E676" s="58">
        <f t="shared" ref="E676:H676" si="97">SUM(E660:E675)</f>
        <v>0</v>
      </c>
      <c r="F676" s="58">
        <f t="shared" si="97"/>
        <v>9016000</v>
      </c>
      <c r="G676" s="58">
        <f t="shared" si="97"/>
        <v>8771115</v>
      </c>
      <c r="H676" s="58">
        <f t="shared" si="97"/>
        <v>11016000</v>
      </c>
      <c r="I676" s="59"/>
    </row>
    <row r="677" spans="1:244" s="44" customFormat="1" ht="12" customHeight="1" x14ac:dyDescent="0.2">
      <c r="A677" s="48"/>
      <c r="B677" s="48"/>
      <c r="D677" s="59"/>
      <c r="E677" s="59"/>
      <c r="F677" s="59"/>
      <c r="G677" s="59"/>
      <c r="H677" s="59"/>
      <c r="I677" s="59"/>
    </row>
    <row r="678" spans="1:244" s="44" customFormat="1" ht="12" customHeight="1" x14ac:dyDescent="0.2">
      <c r="A678" s="48"/>
      <c r="B678" s="48"/>
      <c r="D678" s="59"/>
      <c r="E678" s="59"/>
      <c r="F678" s="59"/>
      <c r="G678" s="59"/>
      <c r="H678" s="59"/>
      <c r="I678" s="59"/>
    </row>
    <row r="679" spans="1:244" s="40" customFormat="1" x14ac:dyDescent="0.2">
      <c r="A679" s="45" t="s">
        <v>225</v>
      </c>
      <c r="B679" s="45"/>
      <c r="D679" s="47"/>
      <c r="E679" s="47"/>
      <c r="F679" s="47"/>
      <c r="G679" s="47"/>
      <c r="H679" s="47"/>
      <c r="I679" s="47"/>
    </row>
    <row r="680" spans="1:244" ht="12" customHeight="1" x14ac:dyDescent="0.2">
      <c r="A680" s="45" t="s">
        <v>210</v>
      </c>
      <c r="B680" s="45"/>
      <c r="C680" s="40"/>
    </row>
    <row r="681" spans="1:244" x14ac:dyDescent="0.2">
      <c r="A681" s="48" t="s">
        <v>52</v>
      </c>
      <c r="B681" s="48"/>
    </row>
    <row r="682" spans="1:244" x14ac:dyDescent="0.2">
      <c r="A682" s="49" t="s">
        <v>328</v>
      </c>
      <c r="B682" s="49" t="s">
        <v>294</v>
      </c>
      <c r="C682" s="50" t="s">
        <v>257</v>
      </c>
      <c r="D682" s="2">
        <v>500000</v>
      </c>
      <c r="E682" s="2"/>
      <c r="F682" s="2">
        <f t="shared" ref="F682:F683" si="98">SUM(D682:E682)</f>
        <v>500000</v>
      </c>
      <c r="G682" s="2">
        <v>500000</v>
      </c>
      <c r="H682" s="2">
        <v>500000</v>
      </c>
      <c r="I682" s="68" t="s">
        <v>284</v>
      </c>
    </row>
    <row r="683" spans="1:244" x14ac:dyDescent="0.2">
      <c r="A683" s="49" t="s">
        <v>328</v>
      </c>
      <c r="B683" s="49"/>
      <c r="C683" s="50" t="s">
        <v>482</v>
      </c>
      <c r="D683" s="2">
        <v>3000000</v>
      </c>
      <c r="E683" s="2">
        <v>200000</v>
      </c>
      <c r="F683" s="2">
        <f t="shared" si="98"/>
        <v>3200000</v>
      </c>
      <c r="G683" s="2">
        <v>3384000</v>
      </c>
      <c r="H683" s="2">
        <v>3000000</v>
      </c>
      <c r="I683" s="68" t="s">
        <v>284</v>
      </c>
    </row>
    <row r="684" spans="1:244" s="44" customFormat="1" x14ac:dyDescent="0.2">
      <c r="A684" s="56"/>
      <c r="B684" s="56"/>
      <c r="C684" s="57" t="s">
        <v>53</v>
      </c>
      <c r="D684" s="58">
        <f>SUM(D682:D683)</f>
        <v>3500000</v>
      </c>
      <c r="E684" s="58">
        <f t="shared" ref="E684:H684" si="99">SUM(E682:E683)</f>
        <v>200000</v>
      </c>
      <c r="F684" s="58">
        <f t="shared" si="99"/>
        <v>3700000</v>
      </c>
      <c r="G684" s="58">
        <f t="shared" si="99"/>
        <v>3884000</v>
      </c>
      <c r="H684" s="58">
        <f t="shared" si="99"/>
        <v>3500000</v>
      </c>
      <c r="I684" s="59"/>
    </row>
    <row r="685" spans="1:244" s="44" customFormat="1" x14ac:dyDescent="0.2">
      <c r="A685" s="48"/>
      <c r="B685" s="48"/>
      <c r="D685" s="59"/>
      <c r="E685" s="59"/>
      <c r="F685" s="59"/>
      <c r="G685" s="59"/>
      <c r="H685" s="59"/>
      <c r="I685" s="59"/>
    </row>
    <row r="686" spans="1:244" s="44" customFormat="1" x14ac:dyDescent="0.2">
      <c r="A686" s="48"/>
      <c r="B686" s="48"/>
      <c r="D686" s="59"/>
      <c r="E686" s="59"/>
      <c r="F686" s="59"/>
      <c r="G686" s="59"/>
      <c r="H686" s="59"/>
      <c r="I686" s="59"/>
    </row>
    <row r="687" spans="1:244" s="9" customFormat="1" x14ac:dyDescent="0.2">
      <c r="A687" s="81" t="s">
        <v>226</v>
      </c>
      <c r="B687" s="81"/>
      <c r="C687" s="82"/>
      <c r="D687" s="83"/>
      <c r="E687" s="83"/>
      <c r="F687" s="83"/>
      <c r="G687" s="83"/>
      <c r="H687" s="83"/>
      <c r="I687" s="83"/>
    </row>
    <row r="688" spans="1:244" ht="12.4" customHeight="1" x14ac:dyDescent="0.2">
      <c r="A688" s="45" t="s">
        <v>210</v>
      </c>
      <c r="B688" s="45"/>
      <c r="C688" s="45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  <c r="Z688" s="45"/>
      <c r="AA688" s="45"/>
      <c r="AB688" s="45"/>
      <c r="AC688" s="45"/>
      <c r="AD688" s="45"/>
      <c r="AE688" s="45"/>
      <c r="AF688" s="45"/>
      <c r="AG688" s="45"/>
      <c r="AH688" s="45"/>
      <c r="AI688" s="45"/>
      <c r="AJ688" s="45"/>
      <c r="AK688" s="45"/>
      <c r="AL688" s="45"/>
      <c r="AM688" s="45"/>
      <c r="AN688" s="45"/>
      <c r="AO688" s="45"/>
      <c r="AP688" s="45"/>
      <c r="AQ688" s="45"/>
      <c r="AR688" s="45"/>
      <c r="AS688" s="45"/>
      <c r="AT688" s="45"/>
      <c r="AU688" s="45"/>
      <c r="AV688" s="45"/>
      <c r="AW688" s="45"/>
      <c r="AX688" s="45"/>
      <c r="AY688" s="45"/>
      <c r="AZ688" s="45"/>
      <c r="BA688" s="45"/>
      <c r="BB688" s="45"/>
      <c r="BC688" s="45"/>
      <c r="BD688" s="45"/>
      <c r="BE688" s="45"/>
      <c r="BF688" s="45"/>
      <c r="BG688" s="45"/>
      <c r="BH688" s="45"/>
      <c r="BI688" s="45"/>
      <c r="BJ688" s="45"/>
      <c r="BK688" s="45"/>
      <c r="BL688" s="45"/>
      <c r="BM688" s="45"/>
      <c r="BN688" s="45"/>
      <c r="BO688" s="45"/>
      <c r="BP688" s="45"/>
      <c r="BQ688" s="45"/>
      <c r="BR688" s="45"/>
      <c r="BS688" s="45"/>
      <c r="BT688" s="45"/>
      <c r="BU688" s="45"/>
      <c r="BV688" s="45"/>
      <c r="BW688" s="45"/>
      <c r="BX688" s="45"/>
      <c r="BY688" s="45"/>
      <c r="BZ688" s="45"/>
      <c r="CA688" s="45"/>
      <c r="CB688" s="45"/>
      <c r="CC688" s="45"/>
      <c r="CD688" s="45"/>
      <c r="CE688" s="45"/>
      <c r="CF688" s="45"/>
      <c r="CG688" s="45"/>
      <c r="CH688" s="45"/>
      <c r="CI688" s="45"/>
      <c r="CJ688" s="45"/>
      <c r="CK688" s="45"/>
      <c r="CL688" s="45"/>
      <c r="CM688" s="45"/>
      <c r="CN688" s="45"/>
      <c r="CO688" s="45"/>
      <c r="CP688" s="45"/>
      <c r="CQ688" s="45"/>
      <c r="CR688" s="45"/>
      <c r="CS688" s="45"/>
      <c r="CT688" s="45"/>
      <c r="CU688" s="45"/>
      <c r="CV688" s="45"/>
      <c r="CW688" s="45"/>
      <c r="CX688" s="45"/>
      <c r="CY688" s="45"/>
      <c r="CZ688" s="45"/>
      <c r="DA688" s="45"/>
      <c r="DB688" s="45"/>
      <c r="DC688" s="45"/>
      <c r="DD688" s="45"/>
      <c r="DE688" s="45"/>
      <c r="DF688" s="45"/>
      <c r="DG688" s="45"/>
      <c r="DH688" s="45"/>
      <c r="DI688" s="45"/>
      <c r="DJ688" s="45"/>
      <c r="DK688" s="45"/>
      <c r="DL688" s="45"/>
      <c r="DM688" s="45"/>
      <c r="DN688" s="45"/>
      <c r="DO688" s="45"/>
      <c r="DP688" s="45"/>
      <c r="DQ688" s="45"/>
      <c r="DR688" s="45"/>
      <c r="DS688" s="45"/>
      <c r="DT688" s="45"/>
      <c r="DU688" s="45"/>
      <c r="DV688" s="45"/>
      <c r="DW688" s="45"/>
      <c r="DX688" s="45"/>
      <c r="DY688" s="45"/>
      <c r="DZ688" s="45"/>
      <c r="EA688" s="45"/>
      <c r="EB688" s="45"/>
      <c r="EC688" s="45"/>
      <c r="ED688" s="45"/>
      <c r="EE688" s="45"/>
      <c r="EF688" s="45"/>
      <c r="EG688" s="45"/>
      <c r="EH688" s="45"/>
      <c r="EI688" s="45"/>
      <c r="EJ688" s="45"/>
      <c r="EK688" s="45"/>
      <c r="EL688" s="45"/>
      <c r="EM688" s="45"/>
      <c r="EN688" s="45"/>
      <c r="EO688" s="45"/>
      <c r="EP688" s="45"/>
      <c r="EQ688" s="45"/>
      <c r="ER688" s="45"/>
      <c r="ES688" s="45"/>
      <c r="ET688" s="45"/>
      <c r="EU688" s="45"/>
      <c r="EV688" s="45"/>
      <c r="EW688" s="45"/>
      <c r="EX688" s="45"/>
      <c r="EY688" s="45"/>
      <c r="EZ688" s="45"/>
      <c r="FA688" s="45"/>
      <c r="FB688" s="45"/>
      <c r="FC688" s="45"/>
      <c r="FD688" s="45"/>
      <c r="FE688" s="45"/>
      <c r="FF688" s="45"/>
      <c r="FG688" s="45"/>
      <c r="FH688" s="45"/>
      <c r="FI688" s="45"/>
      <c r="FJ688" s="45"/>
      <c r="FK688" s="45"/>
      <c r="FL688" s="45"/>
      <c r="FM688" s="45"/>
      <c r="FN688" s="45"/>
      <c r="FO688" s="45"/>
      <c r="FP688" s="45"/>
      <c r="FQ688" s="45"/>
      <c r="FR688" s="45"/>
      <c r="FS688" s="45"/>
      <c r="FT688" s="45"/>
      <c r="FU688" s="45"/>
      <c r="FV688" s="45"/>
      <c r="FW688" s="45"/>
      <c r="FX688" s="45"/>
      <c r="FY688" s="45"/>
      <c r="FZ688" s="45"/>
      <c r="GA688" s="45"/>
      <c r="GB688" s="45"/>
      <c r="GC688" s="45"/>
      <c r="GD688" s="45"/>
      <c r="GE688" s="45"/>
      <c r="GF688" s="45"/>
      <c r="GG688" s="45"/>
      <c r="GH688" s="45"/>
      <c r="GI688" s="45"/>
      <c r="GJ688" s="45"/>
      <c r="GK688" s="45"/>
      <c r="GL688" s="45"/>
      <c r="GM688" s="45"/>
      <c r="GN688" s="45"/>
      <c r="GO688" s="45"/>
      <c r="GP688" s="45"/>
      <c r="GQ688" s="45"/>
      <c r="GR688" s="45"/>
      <c r="GS688" s="45"/>
      <c r="GT688" s="45"/>
      <c r="GU688" s="45"/>
      <c r="GV688" s="45"/>
      <c r="GW688" s="45"/>
      <c r="GX688" s="45"/>
      <c r="GY688" s="45"/>
      <c r="GZ688" s="45"/>
      <c r="HA688" s="45"/>
      <c r="HB688" s="45"/>
      <c r="HC688" s="45"/>
      <c r="HD688" s="45"/>
      <c r="HE688" s="45"/>
      <c r="HF688" s="45"/>
      <c r="HG688" s="45"/>
      <c r="HH688" s="45"/>
      <c r="HI688" s="45"/>
      <c r="HJ688" s="45"/>
      <c r="HK688" s="45"/>
      <c r="HL688" s="45"/>
      <c r="HM688" s="45"/>
      <c r="HN688" s="45"/>
      <c r="HO688" s="45"/>
      <c r="HP688" s="45"/>
      <c r="HQ688" s="45"/>
      <c r="HR688" s="45"/>
      <c r="HS688" s="45"/>
      <c r="HT688" s="45"/>
      <c r="HU688" s="45"/>
      <c r="HV688" s="45"/>
      <c r="HW688" s="45"/>
      <c r="HX688" s="45"/>
      <c r="HY688" s="45"/>
      <c r="HZ688" s="45"/>
      <c r="IA688" s="45"/>
      <c r="IB688" s="45"/>
      <c r="IC688" s="45"/>
      <c r="ID688" s="45"/>
      <c r="IE688" s="45"/>
      <c r="IF688" s="45"/>
      <c r="IG688" s="45"/>
      <c r="IH688" s="45"/>
      <c r="II688" s="45"/>
      <c r="IJ688" s="45"/>
    </row>
    <row r="689" spans="1:9" s="9" customFormat="1" x14ac:dyDescent="0.2">
      <c r="A689" s="61" t="s">
        <v>50</v>
      </c>
      <c r="B689" s="61"/>
      <c r="C689" s="62"/>
      <c r="D689" s="63"/>
      <c r="E689" s="63"/>
      <c r="F689" s="63"/>
      <c r="G689" s="63"/>
      <c r="H689" s="63"/>
      <c r="I689" s="63"/>
    </row>
    <row r="690" spans="1:9" s="9" customFormat="1" x14ac:dyDescent="0.2">
      <c r="A690" s="75" t="s">
        <v>200</v>
      </c>
      <c r="B690" s="75" t="s">
        <v>200</v>
      </c>
      <c r="C690" s="76" t="s">
        <v>136</v>
      </c>
      <c r="D690" s="77">
        <v>50000</v>
      </c>
      <c r="E690" s="77"/>
      <c r="F690" s="77">
        <f>SUM(D690:E690)</f>
        <v>50000</v>
      </c>
      <c r="G690" s="77">
        <v>12245</v>
      </c>
      <c r="H690" s="77">
        <v>50000</v>
      </c>
      <c r="I690" s="84" t="s">
        <v>285</v>
      </c>
    </row>
    <row r="691" spans="1:9" s="9" customFormat="1" x14ac:dyDescent="0.2">
      <c r="A691" s="75" t="s">
        <v>287</v>
      </c>
      <c r="B691" s="75" t="s">
        <v>287</v>
      </c>
      <c r="C691" s="76" t="s">
        <v>139</v>
      </c>
      <c r="D691" s="77">
        <v>11000</v>
      </c>
      <c r="E691" s="77"/>
      <c r="F691" s="77">
        <f>SUM(D691:E691)</f>
        <v>11000</v>
      </c>
      <c r="G691" s="77">
        <v>3305</v>
      </c>
      <c r="H691" s="77">
        <v>11000</v>
      </c>
      <c r="I691" s="84" t="s">
        <v>285</v>
      </c>
    </row>
    <row r="692" spans="1:9" s="9" customFormat="1" x14ac:dyDescent="0.2">
      <c r="A692" s="75" t="s">
        <v>562</v>
      </c>
      <c r="B692" s="75" t="s">
        <v>332</v>
      </c>
      <c r="C692" s="76" t="s">
        <v>588</v>
      </c>
      <c r="D692" s="77">
        <v>0</v>
      </c>
      <c r="E692" s="77"/>
      <c r="F692" s="77">
        <f>SUM(D692:E692)</f>
        <v>0</v>
      </c>
      <c r="G692" s="77">
        <v>356783</v>
      </c>
      <c r="H692" s="77"/>
      <c r="I692" s="84" t="s">
        <v>285</v>
      </c>
    </row>
    <row r="693" spans="1:9" s="62" customFormat="1" x14ac:dyDescent="0.2">
      <c r="A693" s="78"/>
      <c r="B693" s="78"/>
      <c r="C693" s="79" t="s">
        <v>51</v>
      </c>
      <c r="D693" s="80">
        <f t="shared" ref="D693:H693" si="100">SUM(D690:D691)</f>
        <v>61000</v>
      </c>
      <c r="E693" s="80">
        <f t="shared" si="100"/>
        <v>0</v>
      </c>
      <c r="F693" s="80">
        <f t="shared" si="100"/>
        <v>61000</v>
      </c>
      <c r="G693" s="80">
        <f t="shared" si="100"/>
        <v>15550</v>
      </c>
      <c r="H693" s="80">
        <f t="shared" si="100"/>
        <v>61000</v>
      </c>
      <c r="I693" s="63"/>
    </row>
    <row r="694" spans="1:9" s="62" customFormat="1" x14ac:dyDescent="0.2">
      <c r="A694" s="61"/>
      <c r="B694" s="61"/>
      <c r="D694" s="63"/>
      <c r="E694" s="63"/>
      <c r="F694" s="63"/>
      <c r="G694" s="63"/>
      <c r="H694" s="63"/>
      <c r="I694" s="63"/>
    </row>
    <row r="695" spans="1:9" s="62" customFormat="1" x14ac:dyDescent="0.2">
      <c r="A695" s="61"/>
      <c r="B695" s="61"/>
      <c r="D695" s="63"/>
      <c r="E695" s="63"/>
      <c r="F695" s="63"/>
      <c r="G695" s="63"/>
      <c r="H695" s="63"/>
      <c r="I695" s="63"/>
    </row>
    <row r="697" spans="1:9" s="42" customFormat="1" ht="12" customHeight="1" x14ac:dyDescent="0.2">
      <c r="A697" s="70" t="s">
        <v>227</v>
      </c>
      <c r="B697" s="70"/>
      <c r="D697" s="74"/>
      <c r="E697" s="74"/>
      <c r="F697" s="74"/>
      <c r="G697" s="74"/>
      <c r="H697" s="74"/>
      <c r="I697" s="74"/>
    </row>
    <row r="698" spans="1:9" s="42" customFormat="1" ht="12" customHeight="1" x14ac:dyDescent="0.2">
      <c r="A698" s="70" t="s">
        <v>224</v>
      </c>
      <c r="B698" s="70"/>
      <c r="D698" s="74"/>
      <c r="E698" s="74"/>
      <c r="F698" s="74"/>
      <c r="G698" s="74"/>
      <c r="H698" s="74"/>
      <c r="I698" s="74"/>
    </row>
    <row r="699" spans="1:9" s="9" customFormat="1" x14ac:dyDescent="0.2">
      <c r="A699" s="61" t="s">
        <v>50</v>
      </c>
      <c r="B699" s="61"/>
      <c r="C699" s="62"/>
      <c r="D699" s="63"/>
      <c r="E699" s="63"/>
      <c r="F699" s="63"/>
      <c r="G699" s="63"/>
      <c r="H699" s="63"/>
      <c r="I699" s="63"/>
    </row>
    <row r="700" spans="1:9" s="9" customFormat="1" x14ac:dyDescent="0.2">
      <c r="A700" s="75" t="s">
        <v>200</v>
      </c>
      <c r="B700" s="75" t="s">
        <v>200</v>
      </c>
      <c r="C700" s="76" t="s">
        <v>232</v>
      </c>
      <c r="D700" s="2">
        <v>0</v>
      </c>
      <c r="E700" s="2"/>
      <c r="F700" s="2">
        <f>SUM(D700:E700)</f>
        <v>0</v>
      </c>
      <c r="G700" s="2">
        <v>0</v>
      </c>
      <c r="H700" s="2"/>
      <c r="I700" s="84" t="s">
        <v>285</v>
      </c>
    </row>
    <row r="701" spans="1:9" s="9" customFormat="1" x14ac:dyDescent="0.2">
      <c r="A701" s="75" t="s">
        <v>200</v>
      </c>
      <c r="B701" s="75"/>
      <c r="C701" s="76" t="s">
        <v>144</v>
      </c>
      <c r="D701" s="2">
        <v>50000</v>
      </c>
      <c r="E701" s="77"/>
      <c r="F701" s="2">
        <f t="shared" ref="F701:F702" si="101">SUM(D701:E701)</f>
        <v>50000</v>
      </c>
      <c r="G701" s="2">
        <v>98500</v>
      </c>
      <c r="H701" s="2">
        <v>50000</v>
      </c>
      <c r="I701" s="84" t="s">
        <v>285</v>
      </c>
    </row>
    <row r="702" spans="1:9" s="9" customFormat="1" x14ac:dyDescent="0.2">
      <c r="A702" s="75" t="s">
        <v>287</v>
      </c>
      <c r="B702" s="75" t="s">
        <v>287</v>
      </c>
      <c r="C702" s="76" t="s">
        <v>139</v>
      </c>
      <c r="D702" s="2">
        <v>14000</v>
      </c>
      <c r="E702" s="77"/>
      <c r="F702" s="2">
        <f t="shared" si="101"/>
        <v>14000</v>
      </c>
      <c r="G702" s="2">
        <v>26595</v>
      </c>
      <c r="H702" s="2">
        <v>14000</v>
      </c>
      <c r="I702" s="84" t="s">
        <v>285</v>
      </c>
    </row>
    <row r="703" spans="1:9" s="62" customFormat="1" x14ac:dyDescent="0.2">
      <c r="A703" s="78"/>
      <c r="B703" s="78"/>
      <c r="C703" s="79" t="s">
        <v>51</v>
      </c>
      <c r="D703" s="80">
        <f t="shared" ref="D703:H703" si="102">SUM(D700:D702)</f>
        <v>64000</v>
      </c>
      <c r="E703" s="80">
        <f t="shared" si="102"/>
        <v>0</v>
      </c>
      <c r="F703" s="80">
        <f t="shared" si="102"/>
        <v>64000</v>
      </c>
      <c r="G703" s="80">
        <f t="shared" si="102"/>
        <v>125095</v>
      </c>
      <c r="H703" s="80">
        <f t="shared" si="102"/>
        <v>64000</v>
      </c>
      <c r="I703" s="63"/>
    </row>
    <row r="704" spans="1:9" s="62" customFormat="1" x14ac:dyDescent="0.2">
      <c r="A704" s="61"/>
      <c r="B704" s="61"/>
      <c r="D704" s="63"/>
      <c r="E704" s="63"/>
      <c r="F704" s="63"/>
      <c r="G704" s="63"/>
      <c r="H704" s="63"/>
      <c r="I704" s="63"/>
    </row>
    <row r="705" spans="1:9" s="62" customFormat="1" x14ac:dyDescent="0.2">
      <c r="A705" s="61"/>
      <c r="B705" s="61"/>
      <c r="D705" s="63"/>
      <c r="E705" s="63"/>
      <c r="F705" s="63"/>
      <c r="G705" s="63"/>
      <c r="H705" s="63"/>
      <c r="I705" s="63"/>
    </row>
    <row r="706" spans="1:9" s="9" customFormat="1" x14ac:dyDescent="0.2">
      <c r="A706" s="81" t="s">
        <v>534</v>
      </c>
      <c r="B706" s="81"/>
      <c r="C706" s="82"/>
      <c r="D706" s="83"/>
      <c r="E706" s="83"/>
      <c r="F706" s="83"/>
      <c r="G706" s="83"/>
      <c r="H706" s="83"/>
      <c r="I706" s="83"/>
    </row>
    <row r="707" spans="1:9" s="9" customFormat="1" x14ac:dyDescent="0.2">
      <c r="A707" s="54" t="s">
        <v>545</v>
      </c>
      <c r="B707" s="81"/>
      <c r="C707" s="82"/>
      <c r="D707" s="83"/>
      <c r="E707" s="83"/>
      <c r="F707" s="83"/>
      <c r="G707" s="83"/>
      <c r="H707" s="83"/>
      <c r="I707" s="83"/>
    </row>
    <row r="708" spans="1:9" s="9" customFormat="1" x14ac:dyDescent="0.2">
      <c r="A708" s="61" t="s">
        <v>52</v>
      </c>
      <c r="B708" s="61"/>
      <c r="C708" s="62"/>
      <c r="D708" s="63"/>
      <c r="E708" s="63"/>
      <c r="F708" s="63"/>
      <c r="G708" s="63"/>
      <c r="H708" s="63"/>
      <c r="I708" s="63"/>
    </row>
    <row r="709" spans="1:9" s="9" customFormat="1" x14ac:dyDescent="0.2">
      <c r="A709" s="75" t="s">
        <v>535</v>
      </c>
      <c r="B709" s="75" t="s">
        <v>196</v>
      </c>
      <c r="C709" s="76" t="s">
        <v>75</v>
      </c>
      <c r="D709" s="77">
        <v>0</v>
      </c>
      <c r="E709" s="77"/>
      <c r="F709" s="77">
        <f>SUM(D709:E709)</f>
        <v>0</v>
      </c>
      <c r="G709" s="77">
        <v>749520</v>
      </c>
      <c r="H709" s="77">
        <v>0</v>
      </c>
      <c r="I709" s="84" t="s">
        <v>285</v>
      </c>
    </row>
    <row r="710" spans="1:9" s="9" customFormat="1" x14ac:dyDescent="0.2">
      <c r="A710" s="75" t="s">
        <v>536</v>
      </c>
      <c r="B710" s="75" t="s">
        <v>197</v>
      </c>
      <c r="C710" s="76" t="s">
        <v>456</v>
      </c>
      <c r="D710" s="77">
        <v>0</v>
      </c>
      <c r="E710" s="77"/>
      <c r="F710" s="77">
        <f>SUM(D710:E710)</f>
        <v>0</v>
      </c>
      <c r="G710" s="77">
        <v>97440</v>
      </c>
      <c r="H710" s="77">
        <v>0</v>
      </c>
      <c r="I710" s="84" t="s">
        <v>285</v>
      </c>
    </row>
    <row r="711" spans="1:9" s="9" customFormat="1" x14ac:dyDescent="0.2">
      <c r="A711" s="75" t="s">
        <v>296</v>
      </c>
      <c r="B711" s="75" t="s">
        <v>296</v>
      </c>
      <c r="C711" s="76" t="s">
        <v>539</v>
      </c>
      <c r="D711" s="77">
        <v>0</v>
      </c>
      <c r="E711" s="77"/>
      <c r="F711" s="77">
        <f>SUM(D711:E711)</f>
        <v>0</v>
      </c>
      <c r="G711" s="77">
        <v>35292</v>
      </c>
      <c r="H711" s="77">
        <v>0</v>
      </c>
      <c r="I711" s="84" t="s">
        <v>285</v>
      </c>
    </row>
    <row r="712" spans="1:9" s="62" customFormat="1" x14ac:dyDescent="0.2">
      <c r="A712" s="78"/>
      <c r="B712" s="78"/>
      <c r="C712" s="79" t="s">
        <v>53</v>
      </c>
      <c r="D712" s="80">
        <f>SUM(D709:D711)</f>
        <v>0</v>
      </c>
      <c r="E712" s="80">
        <f t="shared" ref="E712:H712" si="103">SUM(E709:E711)</f>
        <v>0</v>
      </c>
      <c r="F712" s="80">
        <f t="shared" si="103"/>
        <v>0</v>
      </c>
      <c r="G712" s="80">
        <f t="shared" si="103"/>
        <v>882252</v>
      </c>
      <c r="H712" s="80">
        <f t="shared" si="103"/>
        <v>0</v>
      </c>
      <c r="I712" s="63"/>
    </row>
    <row r="713" spans="1:9" s="62" customFormat="1" x14ac:dyDescent="0.2">
      <c r="A713" s="61"/>
      <c r="B713" s="61"/>
      <c r="D713" s="63"/>
      <c r="E713" s="63"/>
      <c r="F713" s="63"/>
      <c r="G713" s="63"/>
      <c r="H713" s="63"/>
      <c r="I713" s="63"/>
    </row>
    <row r="714" spans="1:9" s="62" customFormat="1" x14ac:dyDescent="0.2">
      <c r="A714" s="61"/>
      <c r="B714" s="61"/>
      <c r="D714" s="63"/>
      <c r="E714" s="63"/>
      <c r="F714" s="63"/>
      <c r="G714" s="63"/>
      <c r="H714" s="63"/>
      <c r="I714" s="63"/>
    </row>
    <row r="715" spans="1:9" s="62" customFormat="1" x14ac:dyDescent="0.2">
      <c r="A715" s="61" t="s">
        <v>600</v>
      </c>
      <c r="B715" s="61"/>
      <c r="D715" s="63"/>
      <c r="E715" s="63"/>
      <c r="F715" s="63"/>
      <c r="G715" s="63"/>
      <c r="H715" s="63"/>
      <c r="I715" s="63"/>
    </row>
    <row r="716" spans="1:9" s="9" customFormat="1" x14ac:dyDescent="0.2">
      <c r="A716" s="54" t="s">
        <v>545</v>
      </c>
      <c r="B716" s="81"/>
      <c r="C716" s="82"/>
      <c r="D716" s="83"/>
      <c r="E716" s="83"/>
      <c r="F716" s="83"/>
      <c r="G716" s="83"/>
      <c r="H716" s="83"/>
      <c r="I716" s="83"/>
    </row>
    <row r="717" spans="1:9" s="9" customFormat="1" x14ac:dyDescent="0.2">
      <c r="A717" s="61" t="s">
        <v>50</v>
      </c>
      <c r="B717" s="61"/>
      <c r="C717" s="62"/>
      <c r="D717" s="63"/>
      <c r="E717" s="63"/>
      <c r="F717" s="63"/>
      <c r="G717" s="63"/>
      <c r="H717" s="63"/>
      <c r="I717" s="63"/>
    </row>
    <row r="718" spans="1:9" s="9" customFormat="1" x14ac:dyDescent="0.2">
      <c r="A718" s="75" t="s">
        <v>295</v>
      </c>
      <c r="B718" s="75" t="s">
        <v>295</v>
      </c>
      <c r="C718" s="76" t="s">
        <v>599</v>
      </c>
      <c r="D718" s="2">
        <v>0</v>
      </c>
      <c r="E718" s="2"/>
      <c r="F718" s="2">
        <f>SUM(D718:E718)</f>
        <v>0</v>
      </c>
      <c r="G718" s="2">
        <v>500000</v>
      </c>
      <c r="H718" s="2">
        <v>0</v>
      </c>
      <c r="I718" s="84" t="s">
        <v>285</v>
      </c>
    </row>
    <row r="719" spans="1:9" s="62" customFormat="1" x14ac:dyDescent="0.2">
      <c r="A719" s="78"/>
      <c r="B719" s="78"/>
      <c r="C719" s="79" t="s">
        <v>51</v>
      </c>
      <c r="D719" s="80">
        <f t="shared" ref="D719:H719" si="104">SUM(D718:D718)</f>
        <v>0</v>
      </c>
      <c r="E719" s="80">
        <f t="shared" si="104"/>
        <v>0</v>
      </c>
      <c r="F719" s="80">
        <f t="shared" si="104"/>
        <v>0</v>
      </c>
      <c r="G719" s="80">
        <f t="shared" si="104"/>
        <v>500000</v>
      </c>
      <c r="H719" s="80">
        <f t="shared" si="104"/>
        <v>0</v>
      </c>
      <c r="I719" s="63"/>
    </row>
    <row r="720" spans="1:9" s="62" customFormat="1" x14ac:dyDescent="0.2">
      <c r="A720" s="61"/>
      <c r="B720" s="61"/>
      <c r="D720" s="63"/>
      <c r="E720" s="63"/>
      <c r="F720" s="63"/>
      <c r="G720" s="63"/>
      <c r="H720" s="63"/>
      <c r="I720" s="63"/>
    </row>
    <row r="721" spans="1:244" s="62" customFormat="1" x14ac:dyDescent="0.2">
      <c r="A721" s="61"/>
      <c r="B721" s="61"/>
      <c r="D721" s="63"/>
      <c r="E721" s="63"/>
      <c r="F721" s="63"/>
      <c r="G721" s="63"/>
      <c r="H721" s="63"/>
      <c r="I721" s="63"/>
    </row>
    <row r="722" spans="1:244" s="62" customFormat="1" x14ac:dyDescent="0.2">
      <c r="A722" s="61"/>
      <c r="B722" s="61"/>
      <c r="D722" s="63"/>
      <c r="E722" s="63"/>
      <c r="F722" s="63"/>
      <c r="G722" s="63"/>
      <c r="H722" s="63"/>
      <c r="I722" s="63"/>
    </row>
    <row r="723" spans="1:244" s="62" customFormat="1" x14ac:dyDescent="0.2">
      <c r="A723" s="61"/>
      <c r="B723" s="61"/>
      <c r="D723" s="63"/>
      <c r="E723" s="63"/>
      <c r="F723" s="63"/>
      <c r="G723" s="63"/>
      <c r="H723" s="63"/>
      <c r="I723" s="63"/>
    </row>
    <row r="724" spans="1:244" s="62" customFormat="1" x14ac:dyDescent="0.2">
      <c r="A724" s="61"/>
      <c r="B724" s="61"/>
      <c r="D724" s="63"/>
      <c r="E724" s="63"/>
      <c r="F724" s="63"/>
      <c r="G724" s="63"/>
      <c r="H724" s="63"/>
      <c r="I724" s="63"/>
    </row>
    <row r="725" spans="1:244" s="62" customFormat="1" x14ac:dyDescent="0.2">
      <c r="A725" s="61"/>
      <c r="B725" s="61"/>
      <c r="D725" s="63"/>
      <c r="E725" s="63"/>
      <c r="F725" s="63"/>
      <c r="G725" s="63"/>
      <c r="H725" s="63"/>
      <c r="I725" s="63"/>
    </row>
    <row r="726" spans="1:244" s="40" customFormat="1" ht="30.75" customHeight="1" x14ac:dyDescent="0.2">
      <c r="A726" s="45"/>
      <c r="B726" s="45"/>
      <c r="D726" s="12" t="s">
        <v>508</v>
      </c>
      <c r="E726" s="12" t="s">
        <v>509</v>
      </c>
      <c r="F726" s="12" t="s">
        <v>510</v>
      </c>
      <c r="G726" s="12" t="s">
        <v>614</v>
      </c>
      <c r="H726" s="12" t="s">
        <v>601</v>
      </c>
      <c r="I726" s="46"/>
    </row>
    <row r="727" spans="1:244" s="9" customFormat="1" x14ac:dyDescent="0.2">
      <c r="A727" s="81" t="s">
        <v>375</v>
      </c>
      <c r="B727" s="81"/>
      <c r="C727" s="82"/>
      <c r="D727" s="83"/>
      <c r="E727" s="83"/>
      <c r="F727" s="83"/>
      <c r="G727" s="83"/>
      <c r="H727" s="83"/>
      <c r="I727" s="83"/>
    </row>
    <row r="728" spans="1:244" ht="12.4" customHeight="1" x14ac:dyDescent="0.2">
      <c r="A728" s="45" t="s">
        <v>210</v>
      </c>
      <c r="B728" s="45"/>
      <c r="C728" s="45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45"/>
      <c r="O728" s="45"/>
      <c r="P728" s="45"/>
      <c r="Q728" s="45"/>
      <c r="R728" s="45"/>
      <c r="S728" s="45"/>
      <c r="T728" s="45"/>
      <c r="U728" s="45"/>
      <c r="V728" s="45"/>
      <c r="W728" s="45"/>
      <c r="X728" s="45"/>
      <c r="Y728" s="45"/>
      <c r="Z728" s="45"/>
      <c r="AA728" s="45"/>
      <c r="AB728" s="45"/>
      <c r="AC728" s="45"/>
      <c r="AD728" s="45"/>
      <c r="AE728" s="45"/>
      <c r="AF728" s="45"/>
      <c r="AG728" s="45"/>
      <c r="AH728" s="45"/>
      <c r="AI728" s="45"/>
      <c r="AJ728" s="45"/>
      <c r="AK728" s="45"/>
      <c r="AL728" s="45"/>
      <c r="AM728" s="45"/>
      <c r="AN728" s="45"/>
      <c r="AO728" s="45"/>
      <c r="AP728" s="45"/>
      <c r="AQ728" s="45"/>
      <c r="AR728" s="45"/>
      <c r="AS728" s="45"/>
      <c r="AT728" s="45"/>
      <c r="AU728" s="45"/>
      <c r="AV728" s="45"/>
      <c r="AW728" s="45"/>
      <c r="AX728" s="45"/>
      <c r="AY728" s="45"/>
      <c r="AZ728" s="45"/>
      <c r="BA728" s="45"/>
      <c r="BB728" s="45"/>
      <c r="BC728" s="45"/>
      <c r="BD728" s="45"/>
      <c r="BE728" s="45"/>
      <c r="BF728" s="45"/>
      <c r="BG728" s="45"/>
      <c r="BH728" s="45"/>
      <c r="BI728" s="45"/>
      <c r="BJ728" s="45"/>
      <c r="BK728" s="45"/>
      <c r="BL728" s="45"/>
      <c r="BM728" s="45"/>
      <c r="BN728" s="45"/>
      <c r="BO728" s="45"/>
      <c r="BP728" s="45"/>
      <c r="BQ728" s="45"/>
      <c r="BR728" s="45"/>
      <c r="BS728" s="45"/>
      <c r="BT728" s="45"/>
      <c r="BU728" s="45"/>
      <c r="BV728" s="45"/>
      <c r="BW728" s="45"/>
      <c r="BX728" s="45"/>
      <c r="BY728" s="45"/>
      <c r="BZ728" s="45"/>
      <c r="CA728" s="45"/>
      <c r="CB728" s="45"/>
      <c r="CC728" s="45"/>
      <c r="CD728" s="45"/>
      <c r="CE728" s="45"/>
      <c r="CF728" s="45"/>
      <c r="CG728" s="45"/>
      <c r="CH728" s="45"/>
      <c r="CI728" s="45"/>
      <c r="CJ728" s="45"/>
      <c r="CK728" s="45"/>
      <c r="CL728" s="45"/>
      <c r="CM728" s="45"/>
      <c r="CN728" s="45"/>
      <c r="CO728" s="45"/>
      <c r="CP728" s="45"/>
      <c r="CQ728" s="45"/>
      <c r="CR728" s="45"/>
      <c r="CS728" s="45"/>
      <c r="CT728" s="45"/>
      <c r="CU728" s="45"/>
      <c r="CV728" s="45"/>
      <c r="CW728" s="45"/>
      <c r="CX728" s="45"/>
      <c r="CY728" s="45"/>
      <c r="CZ728" s="45"/>
      <c r="DA728" s="45"/>
      <c r="DB728" s="45"/>
      <c r="DC728" s="45"/>
      <c r="DD728" s="45"/>
      <c r="DE728" s="45"/>
      <c r="DF728" s="45"/>
      <c r="DG728" s="45"/>
      <c r="DH728" s="45"/>
      <c r="DI728" s="45"/>
      <c r="DJ728" s="45"/>
      <c r="DK728" s="45"/>
      <c r="DL728" s="45"/>
      <c r="DM728" s="45"/>
      <c r="DN728" s="45"/>
      <c r="DO728" s="45"/>
      <c r="DP728" s="45"/>
      <c r="DQ728" s="45"/>
      <c r="DR728" s="45"/>
      <c r="DS728" s="45"/>
      <c r="DT728" s="45"/>
      <c r="DU728" s="45"/>
      <c r="DV728" s="45"/>
      <c r="DW728" s="45"/>
      <c r="DX728" s="45"/>
      <c r="DY728" s="45"/>
      <c r="DZ728" s="45"/>
      <c r="EA728" s="45"/>
      <c r="EB728" s="45"/>
      <c r="EC728" s="45"/>
      <c r="ED728" s="45"/>
      <c r="EE728" s="45"/>
      <c r="EF728" s="45"/>
      <c r="EG728" s="45"/>
      <c r="EH728" s="45"/>
      <c r="EI728" s="45"/>
      <c r="EJ728" s="45"/>
      <c r="EK728" s="45"/>
      <c r="EL728" s="45"/>
      <c r="EM728" s="45"/>
      <c r="EN728" s="45"/>
      <c r="EO728" s="45"/>
      <c r="EP728" s="45"/>
      <c r="EQ728" s="45"/>
      <c r="ER728" s="45"/>
      <c r="ES728" s="45"/>
      <c r="ET728" s="45"/>
      <c r="EU728" s="45"/>
      <c r="EV728" s="45"/>
      <c r="EW728" s="45"/>
      <c r="EX728" s="45"/>
      <c r="EY728" s="45"/>
      <c r="EZ728" s="45"/>
      <c r="FA728" s="45"/>
      <c r="FB728" s="45"/>
      <c r="FC728" s="45"/>
      <c r="FD728" s="45"/>
      <c r="FE728" s="45"/>
      <c r="FF728" s="45"/>
      <c r="FG728" s="45"/>
      <c r="FH728" s="45"/>
      <c r="FI728" s="45"/>
      <c r="FJ728" s="45"/>
      <c r="FK728" s="45"/>
      <c r="FL728" s="45"/>
      <c r="FM728" s="45"/>
      <c r="FN728" s="45"/>
      <c r="FO728" s="45"/>
      <c r="FP728" s="45"/>
      <c r="FQ728" s="45"/>
      <c r="FR728" s="45"/>
      <c r="FS728" s="45"/>
      <c r="FT728" s="45"/>
      <c r="FU728" s="45"/>
      <c r="FV728" s="45"/>
      <c r="FW728" s="45"/>
      <c r="FX728" s="45"/>
      <c r="FY728" s="45"/>
      <c r="FZ728" s="45"/>
      <c r="GA728" s="45"/>
      <c r="GB728" s="45"/>
      <c r="GC728" s="45"/>
      <c r="GD728" s="45"/>
      <c r="GE728" s="45"/>
      <c r="GF728" s="45"/>
      <c r="GG728" s="45"/>
      <c r="GH728" s="45"/>
      <c r="GI728" s="45"/>
      <c r="GJ728" s="45"/>
      <c r="GK728" s="45"/>
      <c r="GL728" s="45"/>
      <c r="GM728" s="45"/>
      <c r="GN728" s="45"/>
      <c r="GO728" s="45"/>
      <c r="GP728" s="45"/>
      <c r="GQ728" s="45"/>
      <c r="GR728" s="45"/>
      <c r="GS728" s="45"/>
      <c r="GT728" s="45"/>
      <c r="GU728" s="45"/>
      <c r="GV728" s="45"/>
      <c r="GW728" s="45"/>
      <c r="GX728" s="45"/>
      <c r="GY728" s="45"/>
      <c r="GZ728" s="45"/>
      <c r="HA728" s="45"/>
      <c r="HB728" s="45"/>
      <c r="HC728" s="45"/>
      <c r="HD728" s="45"/>
      <c r="HE728" s="45"/>
      <c r="HF728" s="45"/>
      <c r="HG728" s="45"/>
      <c r="HH728" s="45"/>
      <c r="HI728" s="45"/>
      <c r="HJ728" s="45"/>
      <c r="HK728" s="45"/>
      <c r="HL728" s="45"/>
      <c r="HM728" s="45"/>
      <c r="HN728" s="45"/>
      <c r="HO728" s="45"/>
      <c r="HP728" s="45"/>
      <c r="HQ728" s="45"/>
      <c r="HR728" s="45"/>
      <c r="HS728" s="45"/>
      <c r="HT728" s="45"/>
      <c r="HU728" s="45"/>
      <c r="HV728" s="45"/>
      <c r="HW728" s="45"/>
      <c r="HX728" s="45"/>
      <c r="HY728" s="45"/>
      <c r="HZ728" s="45"/>
      <c r="IA728" s="45"/>
      <c r="IB728" s="45"/>
      <c r="IC728" s="45"/>
      <c r="ID728" s="45"/>
      <c r="IE728" s="45"/>
      <c r="IF728" s="45"/>
      <c r="IG728" s="45"/>
      <c r="IH728" s="45"/>
      <c r="II728" s="45"/>
      <c r="IJ728" s="45"/>
    </row>
    <row r="729" spans="1:244" s="9" customFormat="1" x14ac:dyDescent="0.2">
      <c r="A729" s="61" t="s">
        <v>52</v>
      </c>
      <c r="B729" s="61"/>
      <c r="C729" s="62"/>
      <c r="D729" s="63"/>
      <c r="E729" s="63"/>
      <c r="F729" s="63"/>
      <c r="G729" s="63"/>
      <c r="H729" s="63"/>
      <c r="I729" s="63"/>
    </row>
    <row r="730" spans="1:244" s="9" customFormat="1" x14ac:dyDescent="0.2">
      <c r="A730" s="75" t="s">
        <v>196</v>
      </c>
      <c r="B730" s="75" t="s">
        <v>196</v>
      </c>
      <c r="C730" s="76" t="s">
        <v>402</v>
      </c>
      <c r="D730" s="77">
        <v>11045000</v>
      </c>
      <c r="E730" s="77">
        <v>-850000</v>
      </c>
      <c r="F730" s="77">
        <f t="shared" ref="F730:F764" si="105">SUM(D730:E730)</f>
        <v>10195000</v>
      </c>
      <c r="G730" s="77">
        <v>7560122</v>
      </c>
      <c r="H730" s="77">
        <v>8306000</v>
      </c>
      <c r="I730" s="84" t="s">
        <v>285</v>
      </c>
    </row>
    <row r="731" spans="1:244" s="9" customFormat="1" x14ac:dyDescent="0.2">
      <c r="A731" s="75" t="s">
        <v>196</v>
      </c>
      <c r="B731" s="75"/>
      <c r="C731" s="76" t="s">
        <v>595</v>
      </c>
      <c r="D731" s="77">
        <v>0</v>
      </c>
      <c r="E731" s="77"/>
      <c r="F731" s="77">
        <f t="shared" si="105"/>
        <v>0</v>
      </c>
      <c r="G731" s="77">
        <v>1121905</v>
      </c>
      <c r="H731" s="77">
        <v>5330000</v>
      </c>
      <c r="I731" s="84" t="s">
        <v>285</v>
      </c>
    </row>
    <row r="732" spans="1:244" s="9" customFormat="1" x14ac:dyDescent="0.2">
      <c r="A732" s="75" t="s">
        <v>196</v>
      </c>
      <c r="B732" s="75"/>
      <c r="C732" s="76" t="s">
        <v>135</v>
      </c>
      <c r="D732" s="77">
        <v>120000</v>
      </c>
      <c r="E732" s="77"/>
      <c r="F732" s="77">
        <f t="shared" si="105"/>
        <v>120000</v>
      </c>
      <c r="G732" s="77">
        <v>120000</v>
      </c>
      <c r="H732" s="77">
        <v>120000</v>
      </c>
      <c r="I732" s="84" t="s">
        <v>285</v>
      </c>
    </row>
    <row r="733" spans="1:244" s="9" customFormat="1" x14ac:dyDescent="0.2">
      <c r="A733" s="75" t="s">
        <v>196</v>
      </c>
      <c r="B733" s="75"/>
      <c r="C733" s="76" t="s">
        <v>283</v>
      </c>
      <c r="D733" s="77">
        <v>362000</v>
      </c>
      <c r="E733" s="77"/>
      <c r="F733" s="77">
        <f t="shared" si="105"/>
        <v>362000</v>
      </c>
      <c r="G733" s="77">
        <v>361200</v>
      </c>
      <c r="H733" s="77">
        <v>363000</v>
      </c>
      <c r="I733" s="84" t="s">
        <v>285</v>
      </c>
    </row>
    <row r="734" spans="1:244" s="9" customFormat="1" x14ac:dyDescent="0.2">
      <c r="A734" s="75" t="s">
        <v>423</v>
      </c>
      <c r="B734" s="75" t="s">
        <v>423</v>
      </c>
      <c r="C734" s="76" t="s">
        <v>424</v>
      </c>
      <c r="D734" s="77">
        <v>0</v>
      </c>
      <c r="E734" s="77">
        <v>670000</v>
      </c>
      <c r="F734" s="77">
        <f t="shared" si="105"/>
        <v>670000</v>
      </c>
      <c r="G734" s="77">
        <v>670000</v>
      </c>
      <c r="H734" s="77">
        <v>0</v>
      </c>
      <c r="I734" s="84" t="s">
        <v>285</v>
      </c>
    </row>
    <row r="735" spans="1:244" s="9" customFormat="1" x14ac:dyDescent="0.2">
      <c r="A735" s="75" t="s">
        <v>487</v>
      </c>
      <c r="B735" s="75" t="s">
        <v>487</v>
      </c>
      <c r="C735" s="76" t="s">
        <v>488</v>
      </c>
      <c r="D735" s="77">
        <v>1254000</v>
      </c>
      <c r="E735" s="77"/>
      <c r="F735" s="77">
        <f t="shared" si="105"/>
        <v>1254000</v>
      </c>
      <c r="G735" s="77">
        <v>1253880</v>
      </c>
      <c r="H735" s="77">
        <v>0</v>
      </c>
      <c r="I735" s="84" t="s">
        <v>285</v>
      </c>
    </row>
    <row r="736" spans="1:244" s="9" customFormat="1" x14ac:dyDescent="0.2">
      <c r="A736" s="75" t="s">
        <v>248</v>
      </c>
      <c r="B736" s="75" t="s">
        <v>248</v>
      </c>
      <c r="C736" s="76" t="s">
        <v>282</v>
      </c>
      <c r="D736" s="77">
        <v>396000</v>
      </c>
      <c r="E736" s="77"/>
      <c r="F736" s="77">
        <f t="shared" si="105"/>
        <v>396000</v>
      </c>
      <c r="G736" s="77">
        <v>351879</v>
      </c>
      <c r="H736" s="77">
        <v>540000</v>
      </c>
      <c r="I736" s="84" t="s">
        <v>285</v>
      </c>
    </row>
    <row r="737" spans="1:9" s="9" customFormat="1" x14ac:dyDescent="0.2">
      <c r="A737" s="75" t="s">
        <v>310</v>
      </c>
      <c r="B737" s="75" t="s">
        <v>310</v>
      </c>
      <c r="C737" s="76" t="s">
        <v>140</v>
      </c>
      <c r="D737" s="77">
        <v>150000</v>
      </c>
      <c r="E737" s="77">
        <v>50000</v>
      </c>
      <c r="F737" s="77">
        <f t="shared" si="105"/>
        <v>200000</v>
      </c>
      <c r="G737" s="77">
        <v>217167</v>
      </c>
      <c r="H737" s="77">
        <v>150000</v>
      </c>
      <c r="I737" s="84" t="s">
        <v>285</v>
      </c>
    </row>
    <row r="738" spans="1:9" s="9" customFormat="1" x14ac:dyDescent="0.2">
      <c r="A738" s="75" t="s">
        <v>557</v>
      </c>
      <c r="B738" s="75" t="s">
        <v>426</v>
      </c>
      <c r="C738" s="76" t="s">
        <v>81</v>
      </c>
      <c r="D738" s="77">
        <v>0</v>
      </c>
      <c r="E738" s="77"/>
      <c r="F738" s="77">
        <f t="shared" si="105"/>
        <v>0</v>
      </c>
      <c r="G738" s="77">
        <v>95000</v>
      </c>
      <c r="H738" s="77">
        <v>0</v>
      </c>
      <c r="I738" s="84" t="s">
        <v>285</v>
      </c>
    </row>
    <row r="739" spans="1:9" s="9" customFormat="1" x14ac:dyDescent="0.2">
      <c r="A739" s="75" t="s">
        <v>197</v>
      </c>
      <c r="B739" s="75" t="s">
        <v>197</v>
      </c>
      <c r="C739" s="76" t="s">
        <v>91</v>
      </c>
      <c r="D739" s="77">
        <v>1740000</v>
      </c>
      <c r="E739" s="77"/>
      <c r="F739" s="77">
        <f t="shared" si="105"/>
        <v>1740000</v>
      </c>
      <c r="G739" s="77">
        <v>1527325</v>
      </c>
      <c r="H739" s="77">
        <v>1930000</v>
      </c>
      <c r="I739" s="84" t="s">
        <v>285</v>
      </c>
    </row>
    <row r="740" spans="1:9" s="9" customFormat="1" x14ac:dyDescent="0.2">
      <c r="A740" s="75" t="s">
        <v>409</v>
      </c>
      <c r="B740" s="75"/>
      <c r="C740" s="76" t="s">
        <v>410</v>
      </c>
      <c r="D740" s="77">
        <v>50000</v>
      </c>
      <c r="E740" s="77"/>
      <c r="F740" s="77">
        <f t="shared" si="105"/>
        <v>50000</v>
      </c>
      <c r="G740" s="77">
        <v>1618</v>
      </c>
      <c r="H740" s="77">
        <v>0</v>
      </c>
      <c r="I740" s="84" t="s">
        <v>285</v>
      </c>
    </row>
    <row r="741" spans="1:9" s="9" customFormat="1" x14ac:dyDescent="0.2">
      <c r="A741" s="75" t="s">
        <v>247</v>
      </c>
      <c r="B741" s="75"/>
      <c r="C741" s="76" t="s">
        <v>143</v>
      </c>
      <c r="D741" s="77">
        <v>65000</v>
      </c>
      <c r="E741" s="77"/>
      <c r="F741" s="77">
        <f t="shared" si="105"/>
        <v>65000</v>
      </c>
      <c r="G741" s="77">
        <v>51836</v>
      </c>
      <c r="H741" s="77">
        <v>87000</v>
      </c>
      <c r="I741" s="84" t="s">
        <v>285</v>
      </c>
    </row>
    <row r="742" spans="1:9" s="9" customFormat="1" x14ac:dyDescent="0.2">
      <c r="A742" s="75" t="s">
        <v>207</v>
      </c>
      <c r="B742" s="75" t="s">
        <v>206</v>
      </c>
      <c r="C742" s="76" t="s">
        <v>324</v>
      </c>
      <c r="D742" s="77">
        <v>50000</v>
      </c>
      <c r="E742" s="77"/>
      <c r="F742" s="77">
        <f t="shared" si="105"/>
        <v>50000</v>
      </c>
      <c r="G742" s="77">
        <v>0</v>
      </c>
      <c r="H742" s="77">
        <v>50000</v>
      </c>
      <c r="I742" s="84" t="s">
        <v>285</v>
      </c>
    </row>
    <row r="743" spans="1:9" s="9" customFormat="1" x14ac:dyDescent="0.2">
      <c r="A743" s="75" t="s">
        <v>297</v>
      </c>
      <c r="B743" s="75" t="s">
        <v>297</v>
      </c>
      <c r="C743" s="76" t="s">
        <v>57</v>
      </c>
      <c r="D743" s="77">
        <v>50000</v>
      </c>
      <c r="E743" s="77"/>
      <c r="F743" s="77">
        <f t="shared" si="105"/>
        <v>50000</v>
      </c>
      <c r="G743" s="77">
        <v>21968</v>
      </c>
      <c r="H743" s="77">
        <v>100000</v>
      </c>
      <c r="I743" s="84" t="s">
        <v>285</v>
      </c>
    </row>
    <row r="744" spans="1:9" s="9" customFormat="1" x14ac:dyDescent="0.2">
      <c r="A744" s="75" t="s">
        <v>297</v>
      </c>
      <c r="B744" s="75"/>
      <c r="C744" s="76" t="s">
        <v>141</v>
      </c>
      <c r="D744" s="77">
        <v>90000</v>
      </c>
      <c r="E744" s="77"/>
      <c r="F744" s="77">
        <f t="shared" si="105"/>
        <v>90000</v>
      </c>
      <c r="G744" s="77">
        <v>30000</v>
      </c>
      <c r="H744" s="77">
        <v>90000</v>
      </c>
      <c r="I744" s="84" t="s">
        <v>285</v>
      </c>
    </row>
    <row r="745" spans="1:9" s="9" customFormat="1" x14ac:dyDescent="0.2">
      <c r="A745" s="75" t="s">
        <v>297</v>
      </c>
      <c r="B745" s="75"/>
      <c r="C745" s="76" t="s">
        <v>84</v>
      </c>
      <c r="D745" s="77">
        <v>100000</v>
      </c>
      <c r="E745" s="77"/>
      <c r="F745" s="77">
        <f t="shared" si="105"/>
        <v>100000</v>
      </c>
      <c r="G745" s="77">
        <v>54562</v>
      </c>
      <c r="H745" s="77">
        <v>100000</v>
      </c>
      <c r="I745" s="84" t="s">
        <v>285</v>
      </c>
    </row>
    <row r="746" spans="1:9" s="9" customFormat="1" x14ac:dyDescent="0.2">
      <c r="A746" s="75" t="s">
        <v>297</v>
      </c>
      <c r="B746" s="75"/>
      <c r="C746" s="76" t="s">
        <v>64</v>
      </c>
      <c r="D746" s="77">
        <v>100000</v>
      </c>
      <c r="E746" s="77"/>
      <c r="F746" s="77">
        <f t="shared" si="105"/>
        <v>100000</v>
      </c>
      <c r="G746" s="77">
        <v>32007</v>
      </c>
      <c r="H746" s="77">
        <v>100000</v>
      </c>
      <c r="I746" s="84" t="s">
        <v>285</v>
      </c>
    </row>
    <row r="747" spans="1:9" s="9" customFormat="1" x14ac:dyDescent="0.2">
      <c r="A747" s="75" t="s">
        <v>297</v>
      </c>
      <c r="B747" s="75"/>
      <c r="C747" s="76" t="s">
        <v>129</v>
      </c>
      <c r="D747" s="77">
        <v>100000</v>
      </c>
      <c r="E747" s="77"/>
      <c r="F747" s="77">
        <f t="shared" si="105"/>
        <v>100000</v>
      </c>
      <c r="G747" s="77">
        <v>43112</v>
      </c>
      <c r="H747" s="77">
        <v>50000</v>
      </c>
      <c r="I747" s="84" t="s">
        <v>285</v>
      </c>
    </row>
    <row r="748" spans="1:9" s="9" customFormat="1" x14ac:dyDescent="0.2">
      <c r="A748" s="75" t="s">
        <v>205</v>
      </c>
      <c r="B748" s="75" t="s">
        <v>205</v>
      </c>
      <c r="C748" s="76" t="s">
        <v>572</v>
      </c>
      <c r="D748" s="77">
        <v>50000</v>
      </c>
      <c r="E748" s="77"/>
      <c r="F748" s="77">
        <f t="shared" si="105"/>
        <v>50000</v>
      </c>
      <c r="G748" s="77">
        <v>0</v>
      </c>
      <c r="H748" s="77">
        <v>50000</v>
      </c>
      <c r="I748" s="84" t="s">
        <v>285</v>
      </c>
    </row>
    <row r="749" spans="1:9" s="9" customFormat="1" x14ac:dyDescent="0.2">
      <c r="A749" s="75" t="s">
        <v>205</v>
      </c>
      <c r="B749" s="75"/>
      <c r="C749" s="76" t="s">
        <v>316</v>
      </c>
      <c r="D749" s="77">
        <v>15000</v>
      </c>
      <c r="E749" s="77"/>
      <c r="F749" s="77">
        <f t="shared" si="105"/>
        <v>15000</v>
      </c>
      <c r="G749" s="77">
        <v>13305</v>
      </c>
      <c r="H749" s="77">
        <v>20000</v>
      </c>
      <c r="I749" s="84" t="s">
        <v>285</v>
      </c>
    </row>
    <row r="750" spans="1:9" s="9" customFormat="1" x14ac:dyDescent="0.2">
      <c r="A750" s="75" t="s">
        <v>198</v>
      </c>
      <c r="B750" s="75" t="s">
        <v>198</v>
      </c>
      <c r="C750" s="76" t="s">
        <v>76</v>
      </c>
      <c r="D750" s="77">
        <v>100000</v>
      </c>
      <c r="E750" s="77"/>
      <c r="F750" s="77">
        <f t="shared" si="105"/>
        <v>100000</v>
      </c>
      <c r="G750" s="77">
        <v>124687</v>
      </c>
      <c r="H750" s="77">
        <v>150000</v>
      </c>
      <c r="I750" s="84" t="s">
        <v>285</v>
      </c>
    </row>
    <row r="751" spans="1:9" s="9" customFormat="1" x14ac:dyDescent="0.2">
      <c r="A751" s="75" t="s">
        <v>564</v>
      </c>
      <c r="B751" s="75" t="s">
        <v>567</v>
      </c>
      <c r="C751" s="76" t="s">
        <v>89</v>
      </c>
      <c r="D751" s="77">
        <v>1200000</v>
      </c>
      <c r="E751" s="77"/>
      <c r="F751" s="77">
        <f t="shared" si="105"/>
        <v>1200000</v>
      </c>
      <c r="G751" s="77">
        <v>475572</v>
      </c>
      <c r="H751" s="77">
        <v>1200000</v>
      </c>
      <c r="I751" s="84" t="s">
        <v>285</v>
      </c>
    </row>
    <row r="752" spans="1:9" s="9" customFormat="1" ht="12.75" customHeight="1" x14ac:dyDescent="0.2">
      <c r="A752" s="75" t="s">
        <v>565</v>
      </c>
      <c r="B752" s="75" t="s">
        <v>568</v>
      </c>
      <c r="C752" s="76" t="s">
        <v>58</v>
      </c>
      <c r="D752" s="77">
        <v>2500000</v>
      </c>
      <c r="E752" s="77">
        <v>-1135000</v>
      </c>
      <c r="F752" s="77">
        <f t="shared" si="105"/>
        <v>1365000</v>
      </c>
      <c r="G752" s="77">
        <v>339001</v>
      </c>
      <c r="H752" s="77">
        <v>1500000</v>
      </c>
      <c r="I752" s="84" t="s">
        <v>285</v>
      </c>
    </row>
    <row r="753" spans="1:9" s="9" customFormat="1" x14ac:dyDescent="0.2">
      <c r="A753" s="75" t="s">
        <v>566</v>
      </c>
      <c r="B753" s="75" t="s">
        <v>569</v>
      </c>
      <c r="C753" s="76" t="s">
        <v>112</v>
      </c>
      <c r="D753" s="77">
        <v>10000</v>
      </c>
      <c r="E753" s="77"/>
      <c r="F753" s="77">
        <f t="shared" si="105"/>
        <v>10000</v>
      </c>
      <c r="G753" s="77">
        <v>9021</v>
      </c>
      <c r="H753" s="77">
        <v>15000</v>
      </c>
      <c r="I753" s="84" t="s">
        <v>285</v>
      </c>
    </row>
    <row r="754" spans="1:9" s="9" customFormat="1" x14ac:dyDescent="0.2">
      <c r="A754" s="75" t="s">
        <v>204</v>
      </c>
      <c r="B754" s="75" t="s">
        <v>204</v>
      </c>
      <c r="C754" s="76" t="s">
        <v>113</v>
      </c>
      <c r="D754" s="77">
        <v>50000</v>
      </c>
      <c r="E754" s="77"/>
      <c r="F754" s="77">
        <f t="shared" si="105"/>
        <v>50000</v>
      </c>
      <c r="G754" s="77">
        <v>61300</v>
      </c>
      <c r="H754" s="77">
        <v>70000</v>
      </c>
      <c r="I754" s="84" t="s">
        <v>285</v>
      </c>
    </row>
    <row r="755" spans="1:9" s="9" customFormat="1" x14ac:dyDescent="0.2">
      <c r="A755" s="75" t="s">
        <v>416</v>
      </c>
      <c r="B755" s="75" t="s">
        <v>416</v>
      </c>
      <c r="C755" s="76" t="s">
        <v>472</v>
      </c>
      <c r="D755" s="77">
        <v>20000</v>
      </c>
      <c r="E755" s="77"/>
      <c r="F755" s="77">
        <f t="shared" si="105"/>
        <v>20000</v>
      </c>
      <c r="G755" s="77">
        <v>0</v>
      </c>
      <c r="H755" s="77">
        <v>20000</v>
      </c>
      <c r="I755" s="84" t="s">
        <v>285</v>
      </c>
    </row>
    <row r="756" spans="1:9" s="9" customFormat="1" x14ac:dyDescent="0.2">
      <c r="A756" s="75" t="s">
        <v>202</v>
      </c>
      <c r="B756" s="75" t="s">
        <v>202</v>
      </c>
      <c r="C756" s="76" t="s">
        <v>175</v>
      </c>
      <c r="D756" s="77">
        <v>20000</v>
      </c>
      <c r="E756" s="77"/>
      <c r="F756" s="77">
        <f t="shared" si="105"/>
        <v>20000</v>
      </c>
      <c r="G756" s="77">
        <v>0</v>
      </c>
      <c r="H756" s="77">
        <v>20000</v>
      </c>
      <c r="I756" s="84" t="s">
        <v>285</v>
      </c>
    </row>
    <row r="757" spans="1:9" s="9" customFormat="1" x14ac:dyDescent="0.2">
      <c r="A757" s="75" t="s">
        <v>202</v>
      </c>
      <c r="B757" s="75"/>
      <c r="C757" s="76" t="s">
        <v>152</v>
      </c>
      <c r="D757" s="77">
        <v>100000</v>
      </c>
      <c r="E757" s="77"/>
      <c r="F757" s="77">
        <f t="shared" si="105"/>
        <v>100000</v>
      </c>
      <c r="G757" s="77">
        <v>25001</v>
      </c>
      <c r="H757" s="77">
        <v>50000</v>
      </c>
      <c r="I757" s="84" t="s">
        <v>285</v>
      </c>
    </row>
    <row r="758" spans="1:9" s="9" customFormat="1" x14ac:dyDescent="0.2">
      <c r="A758" s="75" t="s">
        <v>202</v>
      </c>
      <c r="B758" s="75"/>
      <c r="C758" s="76" t="s">
        <v>252</v>
      </c>
      <c r="D758" s="77">
        <v>20000</v>
      </c>
      <c r="E758" s="77"/>
      <c r="F758" s="77">
        <f t="shared" si="105"/>
        <v>20000</v>
      </c>
      <c r="G758" s="77">
        <v>0</v>
      </c>
      <c r="H758" s="77">
        <v>20000</v>
      </c>
      <c r="I758" s="84" t="s">
        <v>285</v>
      </c>
    </row>
    <row r="759" spans="1:9" s="9" customFormat="1" x14ac:dyDescent="0.2">
      <c r="A759" s="75" t="s">
        <v>202</v>
      </c>
      <c r="B759" s="75"/>
      <c r="C759" s="76" t="s">
        <v>142</v>
      </c>
      <c r="D759" s="77">
        <v>30000</v>
      </c>
      <c r="E759" s="77"/>
      <c r="F759" s="77">
        <f t="shared" si="105"/>
        <v>30000</v>
      </c>
      <c r="G759" s="77">
        <v>16800</v>
      </c>
      <c r="H759" s="77">
        <v>30000</v>
      </c>
      <c r="I759" s="84" t="s">
        <v>285</v>
      </c>
    </row>
    <row r="760" spans="1:9" s="9" customFormat="1" x14ac:dyDescent="0.2">
      <c r="A760" s="75" t="s">
        <v>202</v>
      </c>
      <c r="B760" s="75"/>
      <c r="C760" s="76" t="s">
        <v>593</v>
      </c>
      <c r="D760" s="77">
        <v>0</v>
      </c>
      <c r="E760" s="77"/>
      <c r="F760" s="77">
        <f t="shared" si="105"/>
        <v>0</v>
      </c>
      <c r="G760" s="77">
        <v>78000</v>
      </c>
      <c r="H760" s="77">
        <v>80000</v>
      </c>
      <c r="I760" s="84" t="s">
        <v>285</v>
      </c>
    </row>
    <row r="761" spans="1:9" s="9" customFormat="1" x14ac:dyDescent="0.2">
      <c r="A761" s="75" t="s">
        <v>199</v>
      </c>
      <c r="B761" s="75" t="s">
        <v>199</v>
      </c>
      <c r="C761" s="76" t="s">
        <v>154</v>
      </c>
      <c r="D761" s="77">
        <v>60000</v>
      </c>
      <c r="E761" s="77"/>
      <c r="F761" s="77">
        <f t="shared" si="105"/>
        <v>60000</v>
      </c>
      <c r="G761" s="77">
        <v>36424</v>
      </c>
      <c r="H761" s="77">
        <v>60000</v>
      </c>
      <c r="I761" s="84" t="s">
        <v>285</v>
      </c>
    </row>
    <row r="762" spans="1:9" s="9" customFormat="1" x14ac:dyDescent="0.2">
      <c r="A762" s="75" t="s">
        <v>288</v>
      </c>
      <c r="B762" s="75" t="s">
        <v>288</v>
      </c>
      <c r="C762" s="76" t="s">
        <v>55</v>
      </c>
      <c r="D762" s="77">
        <v>1244000</v>
      </c>
      <c r="E762" s="77"/>
      <c r="F762" s="77">
        <f t="shared" si="105"/>
        <v>1244000</v>
      </c>
      <c r="G762" s="77">
        <v>326301</v>
      </c>
      <c r="H762" s="77">
        <v>1003000</v>
      </c>
      <c r="I762" s="84" t="s">
        <v>285</v>
      </c>
    </row>
    <row r="763" spans="1:9" s="9" customFormat="1" x14ac:dyDescent="0.2">
      <c r="A763" s="75" t="s">
        <v>396</v>
      </c>
      <c r="B763" s="75" t="s">
        <v>303</v>
      </c>
      <c r="C763" s="76" t="s">
        <v>552</v>
      </c>
      <c r="D763" s="77">
        <v>0</v>
      </c>
      <c r="E763" s="77"/>
      <c r="F763" s="77">
        <f t="shared" si="105"/>
        <v>0</v>
      </c>
      <c r="G763" s="77">
        <v>99205</v>
      </c>
      <c r="H763" s="77">
        <v>78000</v>
      </c>
      <c r="I763" s="84" t="s">
        <v>285</v>
      </c>
    </row>
    <row r="764" spans="1:9" s="9" customFormat="1" x14ac:dyDescent="0.2">
      <c r="A764" s="75" t="s">
        <v>551</v>
      </c>
      <c r="B764" s="75" t="s">
        <v>290</v>
      </c>
      <c r="C764" s="76" t="s">
        <v>382</v>
      </c>
      <c r="D764" s="77">
        <v>0</v>
      </c>
      <c r="E764" s="77"/>
      <c r="F764" s="77">
        <f t="shared" si="105"/>
        <v>0</v>
      </c>
      <c r="G764" s="77">
        <v>26785</v>
      </c>
      <c r="H764" s="77">
        <v>22000</v>
      </c>
      <c r="I764" s="84" t="s">
        <v>285</v>
      </c>
    </row>
    <row r="765" spans="1:9" s="62" customFormat="1" x14ac:dyDescent="0.2">
      <c r="A765" s="78"/>
      <c r="B765" s="78"/>
      <c r="C765" s="79" t="s">
        <v>53</v>
      </c>
      <c r="D765" s="80">
        <f>SUM(D730:D764)</f>
        <v>21091000</v>
      </c>
      <c r="E765" s="80">
        <f t="shared" ref="E765:H765" si="106">SUM(E730:E764)</f>
        <v>-1265000</v>
      </c>
      <c r="F765" s="80">
        <f t="shared" si="106"/>
        <v>19826000</v>
      </c>
      <c r="G765" s="80">
        <f t="shared" si="106"/>
        <v>15144983</v>
      </c>
      <c r="H765" s="80">
        <f t="shared" si="106"/>
        <v>21704000</v>
      </c>
      <c r="I765" s="63"/>
    </row>
    <row r="766" spans="1:9" s="62" customFormat="1" x14ac:dyDescent="0.2">
      <c r="A766" s="61"/>
      <c r="B766" s="61"/>
      <c r="D766" s="63"/>
      <c r="E766" s="63"/>
      <c r="F766" s="63"/>
      <c r="G766" s="63"/>
      <c r="H766" s="63"/>
      <c r="I766" s="63"/>
    </row>
    <row r="767" spans="1:9" s="62" customFormat="1" x14ac:dyDescent="0.2">
      <c r="A767" s="61"/>
      <c r="B767" s="61"/>
      <c r="D767" s="63"/>
      <c r="E767" s="63"/>
      <c r="F767" s="63"/>
      <c r="G767" s="63"/>
      <c r="H767" s="63"/>
      <c r="I767" s="63"/>
    </row>
    <row r="768" spans="1:9" s="62" customFormat="1" x14ac:dyDescent="0.2">
      <c r="A768" s="61"/>
      <c r="B768" s="61"/>
      <c r="D768" s="63"/>
      <c r="E768" s="63"/>
      <c r="F768" s="63"/>
      <c r="G768" s="63"/>
      <c r="H768" s="63"/>
      <c r="I768" s="63"/>
    </row>
    <row r="769" spans="1:9" s="62" customFormat="1" x14ac:dyDescent="0.2">
      <c r="A769" s="61"/>
      <c r="B769" s="61"/>
      <c r="D769" s="63"/>
      <c r="E769" s="63"/>
      <c r="F769" s="63"/>
      <c r="G769" s="63"/>
      <c r="H769" s="63"/>
      <c r="I769" s="63"/>
    </row>
    <row r="770" spans="1:9" s="62" customFormat="1" x14ac:dyDescent="0.2">
      <c r="A770" s="61"/>
      <c r="B770" s="61"/>
      <c r="D770" s="63"/>
      <c r="E770" s="63"/>
      <c r="F770" s="63"/>
      <c r="G770" s="63"/>
      <c r="H770" s="63"/>
      <c r="I770" s="63"/>
    </row>
    <row r="771" spans="1:9" s="62" customFormat="1" x14ac:dyDescent="0.2">
      <c r="A771" s="61"/>
      <c r="B771" s="61"/>
      <c r="D771" s="63"/>
      <c r="E771" s="63"/>
      <c r="F771" s="63"/>
      <c r="G771" s="63"/>
      <c r="H771" s="63"/>
      <c r="I771" s="63"/>
    </row>
    <row r="772" spans="1:9" s="62" customFormat="1" x14ac:dyDescent="0.2">
      <c r="A772" s="61"/>
      <c r="B772" s="61"/>
      <c r="D772" s="63"/>
      <c r="E772" s="63"/>
      <c r="F772" s="63"/>
      <c r="G772" s="63"/>
      <c r="H772" s="63"/>
      <c r="I772" s="63"/>
    </row>
    <row r="773" spans="1:9" s="62" customFormat="1" x14ac:dyDescent="0.2">
      <c r="A773" s="61"/>
      <c r="B773" s="61"/>
      <c r="D773" s="63"/>
      <c r="E773" s="63"/>
      <c r="F773" s="63"/>
      <c r="G773" s="63"/>
      <c r="H773" s="63"/>
      <c r="I773" s="63"/>
    </row>
    <row r="774" spans="1:9" s="62" customFormat="1" x14ac:dyDescent="0.2">
      <c r="A774" s="61"/>
      <c r="B774" s="61"/>
      <c r="D774" s="63"/>
      <c r="E774" s="63"/>
      <c r="F774" s="63"/>
      <c r="G774" s="63"/>
      <c r="H774" s="63"/>
      <c r="I774" s="63"/>
    </row>
    <row r="775" spans="1:9" s="62" customFormat="1" x14ac:dyDescent="0.2">
      <c r="A775" s="61"/>
      <c r="B775" s="61"/>
      <c r="D775" s="63"/>
      <c r="E775" s="63"/>
      <c r="F775" s="63"/>
      <c r="G775" s="63"/>
      <c r="H775" s="63"/>
      <c r="I775" s="63"/>
    </row>
    <row r="776" spans="1:9" s="62" customFormat="1" x14ac:dyDescent="0.2">
      <c r="A776" s="61"/>
      <c r="B776" s="61"/>
      <c r="D776" s="63"/>
      <c r="E776" s="63"/>
      <c r="F776" s="63"/>
      <c r="G776" s="63"/>
      <c r="H776" s="63"/>
      <c r="I776" s="63"/>
    </row>
    <row r="777" spans="1:9" s="62" customFormat="1" x14ac:dyDescent="0.2">
      <c r="A777" s="61"/>
      <c r="B777" s="61"/>
      <c r="D777" s="63"/>
      <c r="E777" s="63"/>
      <c r="F777" s="63"/>
      <c r="G777" s="63"/>
      <c r="H777" s="63"/>
      <c r="I777" s="63"/>
    </row>
    <row r="778" spans="1:9" s="62" customFormat="1" x14ac:dyDescent="0.2">
      <c r="A778" s="61"/>
      <c r="B778" s="61"/>
      <c r="D778" s="63"/>
      <c r="E778" s="63"/>
      <c r="F778" s="63"/>
      <c r="G778" s="63"/>
      <c r="H778" s="63"/>
      <c r="I778" s="63"/>
    </row>
    <row r="779" spans="1:9" s="62" customFormat="1" x14ac:dyDescent="0.2">
      <c r="A779" s="61"/>
      <c r="B779" s="61"/>
      <c r="D779" s="63"/>
      <c r="E779" s="63"/>
      <c r="F779" s="63"/>
      <c r="G779" s="63"/>
      <c r="H779" s="63"/>
      <c r="I779" s="63"/>
    </row>
    <row r="780" spans="1:9" s="62" customFormat="1" x14ac:dyDescent="0.2">
      <c r="A780" s="61"/>
      <c r="B780" s="61"/>
      <c r="D780" s="63"/>
      <c r="E780" s="63"/>
      <c r="F780" s="63"/>
      <c r="G780" s="63"/>
      <c r="H780" s="63"/>
      <c r="I780" s="63"/>
    </row>
    <row r="781" spans="1:9" s="6" customFormat="1" ht="12" customHeight="1" x14ac:dyDescent="0.2">
      <c r="A781" s="104" t="s">
        <v>159</v>
      </c>
      <c r="B781" s="104"/>
      <c r="C781" s="104"/>
      <c r="D781" s="91"/>
      <c r="E781" s="91"/>
      <c r="F781" s="91"/>
      <c r="G781" s="91"/>
      <c r="H781" s="91"/>
      <c r="I781" s="91"/>
    </row>
    <row r="782" spans="1:9" s="40" customFormat="1" ht="30.75" customHeight="1" x14ac:dyDescent="0.2">
      <c r="A782" s="45"/>
      <c r="B782" s="45"/>
      <c r="D782" s="12" t="s">
        <v>508</v>
      </c>
      <c r="E782" s="12" t="s">
        <v>509</v>
      </c>
      <c r="F782" s="12" t="s">
        <v>510</v>
      </c>
      <c r="G782" s="12" t="s">
        <v>614</v>
      </c>
      <c r="H782" s="12" t="s">
        <v>601</v>
      </c>
      <c r="I782" s="46"/>
    </row>
    <row r="783" spans="1:9" s="6" customFormat="1" ht="11.45" customHeight="1" x14ac:dyDescent="0.2">
      <c r="A783" s="55"/>
      <c r="B783" s="55"/>
      <c r="C783" s="5" t="s">
        <v>13</v>
      </c>
      <c r="D783" s="69">
        <f>SUM(D25:D34,D113,D162:D173,D280:D280,D302,D379,D555:D561,D709,D730:D738,)</f>
        <v>45252800</v>
      </c>
      <c r="E783" s="69">
        <f>SUM(E25:E34,E113,E162:E173,E280:E280,E302,E379,E555:E561,E709,E730:E738,)</f>
        <v>115999</v>
      </c>
      <c r="F783" s="69">
        <f>SUM(F25:F34,F113,F162:F173,F280:F280,F302,F379,F555:F561,F709,F730:F738,)</f>
        <v>45368799</v>
      </c>
      <c r="G783" s="69">
        <f>SUM(G25:G34,G113,G162:G173,G280:G280,G302,G379,G555:G561,G709,G730:G738,)</f>
        <v>40082196</v>
      </c>
      <c r="H783" s="69">
        <f>SUM(H25:H34,H113,H162:H173,H280:H280,H302,H379,H555:H561,H709,H730:H738,)</f>
        <v>39294000</v>
      </c>
      <c r="I783" s="68"/>
    </row>
    <row r="784" spans="1:9" s="6" customFormat="1" ht="11.45" customHeight="1" x14ac:dyDescent="0.2">
      <c r="A784" s="55"/>
      <c r="B784" s="55"/>
      <c r="C784" s="5" t="s">
        <v>35</v>
      </c>
      <c r="D784" s="69">
        <f>SUM(D35:D36,D114,D174:D176,D281:D281,D304,D380,D562:D563,D710,D739:D741,)</f>
        <v>6126800</v>
      </c>
      <c r="E784" s="69">
        <f>SUM(E35:E36,E114,E174:E176,E281:E281,E304,E380,E562:E563,E710,E739:E741,)</f>
        <v>15080</v>
      </c>
      <c r="F784" s="69">
        <f>SUM(F35:F36,F114,F174:F176,F281:F281,F304,F380,F562:F563,F710,F739:F741,)</f>
        <v>6141880</v>
      </c>
      <c r="G784" s="69">
        <f>SUM(G35:G36,G114,G174:G176,G281:G281,G304,G380,G562:G563,G710,G739:G741,)</f>
        <v>5285721</v>
      </c>
      <c r="H784" s="69">
        <f>SUM(H35:H36,H114,H174:H176,H281:H281,H304,H380,H562:H563,H710,H739:H741,)</f>
        <v>5365000</v>
      </c>
      <c r="I784" s="68"/>
    </row>
    <row r="785" spans="1:9" s="6" customFormat="1" ht="11.45" customHeight="1" x14ac:dyDescent="0.2">
      <c r="A785" s="55"/>
      <c r="B785" s="55"/>
      <c r="C785" s="5" t="s">
        <v>36</v>
      </c>
      <c r="D785" s="69">
        <f>SUM(D12:D13,D37:D52,D95:D99,D115:D117,D177:D223,D249:D250,D266:D271,D306:D310,D333:D334,D364:D365,D387:D388,D395:D398,D472:D473,D496:D501,D508:D515,D541:D548,D564:D577,D619:D620,D660:D661,D662:D663,D664:D669,D670:D675,D742:D762,)</f>
        <v>80896227</v>
      </c>
      <c r="E785" s="69">
        <f>SUM(E12:E13,E37:E52,E95:E99,E115:E117,E177:E223,E249:E250,E266:E271,E306:E310,E333:E334,E364:E365,E387:E388,E395:E398,E472:E473,E496:E501,E508:E515,E541:E548,E564:E577,E619:E620,E660:E661,E662:E663,E664:E669,E670:E675,E742:E762,)</f>
        <v>14713726</v>
      </c>
      <c r="F785" s="69">
        <f>SUM(F12:F13,F37:F52,F95:F99,F115:F117,F177:F223,F249:F250,F266:F271,F306:F310,F333:F334,F364:F365,F387:F388,F395:F398,F472:F473,F496:F501,F508:F515,F541:F548,F564:F577,F619:F620,F660:F661,F662:F663,F664:F669,F670:F675,F742:F762,)</f>
        <v>95609953</v>
      </c>
      <c r="G785" s="69">
        <f>SUM(G12:G13,G37:G52,G95:G99,G115:G117,G177:G223,G249:G250,G266:G271,G306:G310,G333:G334,G364:G365,G387:G388,G395:G398,G472:G473,G496:G501,G508:G515,G541:G548,G564:G577,G619:G620,G660:G661,G662:G663,G664:G669,G670:G675,G742:G762,)</f>
        <v>75923244</v>
      </c>
      <c r="H785" s="69">
        <f>SUM(H12:H13,H37:H52,H95:H99,H115:H117,H177:H223,H249:H250,H266:H271,H306:H310,H333:H334,H364:H365,H387:H388,H395:H398,H472:H473,H496:H501,H508:H515,H541:H548,H564:H577,H619:H620,H660:H661,H662:H663,H664:H669,H670:H675,H742:H762,)</f>
        <v>94802129</v>
      </c>
      <c r="I785" s="68"/>
    </row>
    <row r="786" spans="1:9" s="6" customFormat="1" ht="11.45" customHeight="1" x14ac:dyDescent="0.2">
      <c r="A786" s="55"/>
      <c r="B786" s="55"/>
      <c r="C786" s="1" t="s">
        <v>398</v>
      </c>
      <c r="D786" s="69">
        <f>SUM(D76:D82,D124,D282,D524:D525,D599:D601,D711)</f>
        <v>48667167</v>
      </c>
      <c r="E786" s="69">
        <f>SUM(E76:E82,E124,E282,E524:E525,E599:E601,E711)</f>
        <v>603338</v>
      </c>
      <c r="F786" s="69">
        <f>SUM(F76:F82,F124,F282,F524:F525,F599:F601,F711)</f>
        <v>49270505</v>
      </c>
      <c r="G786" s="69">
        <f>SUM(G76:G82,G124,G282,G524:G525,G599:G601,G711)</f>
        <v>48432369</v>
      </c>
      <c r="H786" s="69">
        <f>SUM(H76:H82,H124,H282,H524:H525,H599:H601,H711)</f>
        <v>48778789</v>
      </c>
      <c r="I786" s="68"/>
    </row>
    <row r="787" spans="1:9" s="6" customFormat="1" ht="11.45" customHeight="1" x14ac:dyDescent="0.2">
      <c r="A787" s="55"/>
      <c r="B787" s="55"/>
      <c r="C787" s="1" t="s">
        <v>397</v>
      </c>
      <c r="D787" s="69">
        <f>SUM(D60,D634:D653,D682:D683,D158:D161,)</f>
        <v>98535000</v>
      </c>
      <c r="E787" s="69">
        <f>SUM(E60,E634:E653,E682:E683,E158:E161,)</f>
        <v>17973000</v>
      </c>
      <c r="F787" s="69">
        <f>SUM(F60,F634:F653,F682:F683,F158:F161,)</f>
        <v>116508000</v>
      </c>
      <c r="G787" s="69">
        <f>SUM(G60,G634:G653,G682:G683,G158:G161,)</f>
        <v>111795379</v>
      </c>
      <c r="H787" s="69">
        <f>SUM(H60,H634:H653,H682:H683,H158:H161,)</f>
        <v>96110000</v>
      </c>
      <c r="I787" s="68"/>
    </row>
    <row r="788" spans="1:9" s="6" customFormat="1" ht="11.45" customHeight="1" x14ac:dyDescent="0.2">
      <c r="A788" s="55"/>
      <c r="B788" s="55"/>
      <c r="C788" s="5" t="s">
        <v>90</v>
      </c>
      <c r="D788" s="69"/>
      <c r="E788" s="69"/>
      <c r="F788" s="69"/>
      <c r="G788" s="69"/>
      <c r="H788" s="69"/>
      <c r="I788" s="68"/>
    </row>
    <row r="789" spans="1:9" s="6" customFormat="1" ht="11.45" customHeight="1" x14ac:dyDescent="0.2">
      <c r="A789" s="55"/>
      <c r="B789" s="55"/>
      <c r="C789" s="5" t="s">
        <v>37</v>
      </c>
      <c r="D789" s="69">
        <f t="shared" ref="D789" si="107">SUM(D608:D618,)</f>
        <v>7100000</v>
      </c>
      <c r="E789" s="69">
        <f t="shared" ref="E789:H789" si="108">SUM(E608:E618,)</f>
        <v>0</v>
      </c>
      <c r="F789" s="69">
        <f t="shared" si="108"/>
        <v>7100000</v>
      </c>
      <c r="G789" s="69">
        <f t="shared" si="108"/>
        <v>5581700</v>
      </c>
      <c r="H789" s="69">
        <f t="shared" si="108"/>
        <v>6700000</v>
      </c>
      <c r="I789" s="68"/>
    </row>
    <row r="790" spans="1:9" s="6" customFormat="1" ht="11.45" customHeight="1" x14ac:dyDescent="0.2">
      <c r="A790" s="55"/>
      <c r="B790" s="55"/>
      <c r="C790" s="5" t="s">
        <v>38</v>
      </c>
      <c r="D790" s="69">
        <f>SUM(D481:D482)</f>
        <v>300000</v>
      </c>
      <c r="E790" s="69">
        <f>SUM(E481:E482)</f>
        <v>0</v>
      </c>
      <c r="F790" s="69">
        <f>SUM(F481:F482)</f>
        <v>300000</v>
      </c>
      <c r="G790" s="69">
        <f>SUM(G481:G482)</f>
        <v>0</v>
      </c>
      <c r="H790" s="69">
        <f>SUM(H481:H482)</f>
        <v>2094763</v>
      </c>
      <c r="I790" s="68"/>
    </row>
    <row r="791" spans="1:9" s="6" customFormat="1" ht="11.45" customHeight="1" x14ac:dyDescent="0.2">
      <c r="A791" s="55"/>
      <c r="B791" s="55"/>
      <c r="C791" s="5" t="s">
        <v>479</v>
      </c>
      <c r="D791" s="69">
        <f>SUM(D419:D422,D457)</f>
        <v>5177010</v>
      </c>
      <c r="E791" s="69">
        <f>SUM(E419:E422,E457)</f>
        <v>553162</v>
      </c>
      <c r="F791" s="69">
        <f>SUM(F419:F422,F457)</f>
        <v>5730172</v>
      </c>
      <c r="G791" s="69">
        <f>SUM(G419:G422,G457)</f>
        <v>5633214</v>
      </c>
      <c r="H791" s="69">
        <f>SUM(H419:H422,H457)</f>
        <v>2926255</v>
      </c>
      <c r="I791" s="68"/>
    </row>
    <row r="792" spans="1:9" s="44" customFormat="1" ht="11.45" customHeight="1" x14ac:dyDescent="0.2">
      <c r="A792" s="56"/>
      <c r="B792" s="56"/>
      <c r="C792" s="57" t="s">
        <v>44</v>
      </c>
      <c r="D792" s="58">
        <f t="shared" ref="D792" si="109">SUM(D783:D791)</f>
        <v>292055004</v>
      </c>
      <c r="E792" s="58">
        <f t="shared" ref="E792:H792" si="110">SUM(E783:E791)</f>
        <v>33974305</v>
      </c>
      <c r="F792" s="58">
        <f t="shared" si="110"/>
        <v>326029309</v>
      </c>
      <c r="G792" s="58">
        <f t="shared" si="110"/>
        <v>292733823</v>
      </c>
      <c r="H792" s="58">
        <f t="shared" si="110"/>
        <v>296070936</v>
      </c>
      <c r="I792" s="59"/>
    </row>
    <row r="793" spans="1:9" s="44" customFormat="1" ht="11.45" customHeight="1" x14ac:dyDescent="0.2">
      <c r="A793" s="56"/>
      <c r="B793" s="56"/>
      <c r="C793" s="57"/>
      <c r="D793" s="58"/>
      <c r="E793" s="58"/>
      <c r="F793" s="58"/>
      <c r="G793" s="58"/>
      <c r="H793" s="58"/>
      <c r="I793" s="59"/>
    </row>
    <row r="794" spans="1:9" s="44" customFormat="1" ht="11.45" customHeight="1" x14ac:dyDescent="0.2">
      <c r="A794" s="55"/>
      <c r="B794" s="55"/>
      <c r="C794" s="5" t="s">
        <v>20</v>
      </c>
      <c r="D794" s="69">
        <f>SUM(D14:D15,D227:D229,D243:D246,D264:D265,D315:D319,D327:D329,)</f>
        <v>267573084</v>
      </c>
      <c r="E794" s="69">
        <f>SUM(E14:E15,E227:E229,E243:E246,E264:E265,E315:E319,E327:E329,)</f>
        <v>-5584392</v>
      </c>
      <c r="F794" s="69">
        <f>SUM(F14:F15,F227:F229,F243:F246,F264:F265,F315:F319,F327:F329,)</f>
        <v>261988692</v>
      </c>
      <c r="G794" s="69">
        <f>SUM(G14:G15,G227:G229,G243:G246,G264:G265,G315:G319,G327:G329,)</f>
        <v>83887179</v>
      </c>
      <c r="H794" s="69">
        <f>SUM(H14:H15,H227:H229,H243:H246,H264:H265,H315:H319,H327:H329,)</f>
        <v>186589958</v>
      </c>
      <c r="I794" s="68"/>
    </row>
    <row r="795" spans="1:9" s="44" customFormat="1" ht="11.45" customHeight="1" x14ac:dyDescent="0.2">
      <c r="A795" s="55"/>
      <c r="B795" s="55"/>
      <c r="C795" s="5" t="s">
        <v>21</v>
      </c>
      <c r="D795" s="69">
        <f>SUM(D11:D11,D22:D24,D224:D226,D247:D248,D312:D313,D330:D332,D516:D517,D763:D764,)</f>
        <v>26446757</v>
      </c>
      <c r="E795" s="69">
        <f>SUM(E11:E11,E22:E24,E224:E226,E247:E248,E312:E313,E330:E332,E516:E517,E763:E764,)</f>
        <v>-8876023</v>
      </c>
      <c r="F795" s="69">
        <f>SUM(F11:F11,F22:F24,F224:F226,F247:F248,F312:F313,F330:F332,F516:F517,F763:F764,)</f>
        <v>17570734</v>
      </c>
      <c r="G795" s="69">
        <f>SUM(G11:G11,G22:G24,G224:G226,G247:G248,G312:G313,G330:G332,G516:G517,G763:G764,)</f>
        <v>9061236</v>
      </c>
      <c r="H795" s="69">
        <f>SUM(H11:H11,H22:H24,H224:H226,H247:H248,H312:H313,H330:H332,H516:H517,H763:H764,)</f>
        <v>7526871</v>
      </c>
      <c r="I795" s="68"/>
    </row>
    <row r="796" spans="1:9" s="44" customFormat="1" ht="11.45" customHeight="1" x14ac:dyDescent="0.2">
      <c r="A796" s="55"/>
      <c r="B796" s="55"/>
      <c r="C796" s="1" t="s">
        <v>96</v>
      </c>
      <c r="D796" s="69">
        <f>D348</f>
        <v>0</v>
      </c>
      <c r="E796" s="69">
        <f>E348</f>
        <v>65859</v>
      </c>
      <c r="F796" s="69">
        <f>F348</f>
        <v>65859</v>
      </c>
      <c r="G796" s="69">
        <f>G348</f>
        <v>65859</v>
      </c>
      <c r="H796" s="69">
        <f>H348</f>
        <v>0</v>
      </c>
      <c r="I796" s="68"/>
    </row>
    <row r="797" spans="1:9" s="44" customFormat="1" ht="11.45" customHeight="1" x14ac:dyDescent="0.2">
      <c r="A797" s="55"/>
      <c r="B797" s="55"/>
      <c r="C797" s="1" t="s">
        <v>468</v>
      </c>
      <c r="D797" s="69"/>
      <c r="E797" s="69"/>
      <c r="F797" s="69"/>
      <c r="G797" s="69"/>
      <c r="H797" s="69"/>
      <c r="I797" s="68"/>
    </row>
    <row r="798" spans="1:9" s="44" customFormat="1" ht="11.45" customHeight="1" x14ac:dyDescent="0.2">
      <c r="A798" s="55"/>
      <c r="B798" s="55"/>
      <c r="C798" s="5" t="s">
        <v>39</v>
      </c>
      <c r="D798" s="69">
        <f>SUM(D480)</f>
        <v>1786997</v>
      </c>
      <c r="E798" s="69">
        <f>SUM(E480)</f>
        <v>2867369</v>
      </c>
      <c r="F798" s="69">
        <f>SUM(F480)</f>
        <v>4654366</v>
      </c>
      <c r="G798" s="69">
        <f>SUM(G480)</f>
        <v>0</v>
      </c>
      <c r="H798" s="69">
        <f>SUM(H480)</f>
        <v>10124000</v>
      </c>
      <c r="I798" s="68"/>
    </row>
    <row r="799" spans="1:9" s="44" customFormat="1" ht="11.45" customHeight="1" x14ac:dyDescent="0.2">
      <c r="A799" s="55"/>
      <c r="B799" s="55"/>
      <c r="C799" s="5" t="s">
        <v>23</v>
      </c>
      <c r="D799" s="69"/>
      <c r="E799" s="69"/>
      <c r="F799" s="69"/>
      <c r="G799" s="69"/>
      <c r="H799" s="69"/>
      <c r="I799" s="68"/>
    </row>
    <row r="800" spans="1:9" s="44" customFormat="1" ht="11.45" customHeight="1" x14ac:dyDescent="0.2">
      <c r="A800" s="55"/>
      <c r="B800" s="55"/>
      <c r="C800" s="5" t="s">
        <v>40</v>
      </c>
      <c r="D800" s="69"/>
      <c r="E800" s="69"/>
      <c r="F800" s="69"/>
      <c r="G800" s="69"/>
      <c r="H800" s="69"/>
      <c r="I800" s="68"/>
    </row>
    <row r="801" spans="1:9" s="44" customFormat="1" ht="11.45" customHeight="1" x14ac:dyDescent="0.2">
      <c r="A801" s="56"/>
      <c r="B801" s="56"/>
      <c r="C801" s="57" t="s">
        <v>45</v>
      </c>
      <c r="D801" s="58">
        <f t="shared" ref="D801" si="111">SUM(D794:D800)</f>
        <v>295806838</v>
      </c>
      <c r="E801" s="58">
        <f t="shared" ref="E801:H801" si="112">SUM(E794:E800)</f>
        <v>-11527187</v>
      </c>
      <c r="F801" s="58">
        <f t="shared" si="112"/>
        <v>284279651</v>
      </c>
      <c r="G801" s="58">
        <f t="shared" si="112"/>
        <v>93014274</v>
      </c>
      <c r="H801" s="58">
        <f t="shared" si="112"/>
        <v>204240829</v>
      </c>
      <c r="I801" s="59"/>
    </row>
    <row r="802" spans="1:9" s="44" customFormat="1" ht="11.45" customHeight="1" x14ac:dyDescent="0.2">
      <c r="A802" s="56"/>
      <c r="B802" s="56"/>
      <c r="C802" s="5" t="s">
        <v>19</v>
      </c>
      <c r="D802" s="69"/>
      <c r="E802" s="69"/>
      <c r="F802" s="69"/>
      <c r="G802" s="69"/>
      <c r="H802" s="69"/>
      <c r="I802" s="68"/>
    </row>
    <row r="803" spans="1:9" s="44" customFormat="1" ht="11.45" customHeight="1" x14ac:dyDescent="0.2">
      <c r="A803" s="56"/>
      <c r="B803" s="56"/>
      <c r="C803" s="57" t="s">
        <v>46</v>
      </c>
      <c r="D803" s="58">
        <f t="shared" ref="D803" si="113">SUM(D792,D801,D802)</f>
        <v>587861842</v>
      </c>
      <c r="E803" s="58">
        <f t="shared" ref="E803:H803" si="114">SUM(E792,E801,E802)</f>
        <v>22447118</v>
      </c>
      <c r="F803" s="58">
        <f t="shared" si="114"/>
        <v>610308960</v>
      </c>
      <c r="G803" s="58">
        <f t="shared" si="114"/>
        <v>385748097</v>
      </c>
      <c r="H803" s="58">
        <f t="shared" si="114"/>
        <v>500311765</v>
      </c>
      <c r="I803" s="59"/>
    </row>
    <row r="804" spans="1:9" s="88" customFormat="1" ht="11.45" customHeight="1" x14ac:dyDescent="0.2">
      <c r="A804" s="85"/>
      <c r="B804" s="85"/>
      <c r="C804" s="86"/>
      <c r="D804" s="87"/>
      <c r="E804" s="87"/>
      <c r="F804" s="87"/>
      <c r="G804" s="87"/>
      <c r="H804" s="87"/>
      <c r="I804" s="25"/>
    </row>
    <row r="805" spans="1:9" s="44" customFormat="1" ht="11.45" customHeight="1" x14ac:dyDescent="0.2">
      <c r="A805" s="55"/>
      <c r="B805" s="55"/>
      <c r="C805" s="5" t="s">
        <v>26</v>
      </c>
      <c r="D805" s="69">
        <f>SUM(D137:D146,D489,D534,D584,D690:D692,D700:D702)</f>
        <v>19949000</v>
      </c>
      <c r="E805" s="69">
        <f>SUM(E137:E146,E489,E534,E584,E690:E692,E700:E702)</f>
        <v>1835109</v>
      </c>
      <c r="F805" s="69">
        <f>SUM(F137:F146,F489,F534,F584,F690:F692,F700:F702)</f>
        <v>21784109</v>
      </c>
      <c r="G805" s="69">
        <f>SUM(G137:G146,G489,G534,G584,G690:G692,G700:G702)</f>
        <v>27696184</v>
      </c>
      <c r="H805" s="69">
        <f>SUM(H137:H146,H489,H534,H584,H690:H692,H700:H702)</f>
        <v>29092991</v>
      </c>
      <c r="I805" s="68"/>
    </row>
    <row r="806" spans="1:9" s="44" customFormat="1" ht="11.45" customHeight="1" x14ac:dyDescent="0.2">
      <c r="A806" s="55"/>
      <c r="B806" s="55"/>
      <c r="C806" s="5" t="s">
        <v>27</v>
      </c>
      <c r="D806" s="69">
        <f>SUM(D405)</f>
        <v>46000000</v>
      </c>
      <c r="E806" s="69">
        <f>SUM(E405)</f>
        <v>0</v>
      </c>
      <c r="F806" s="69">
        <f>SUM(F405)</f>
        <v>46000000</v>
      </c>
      <c r="G806" s="69">
        <f>SUM(G405)</f>
        <v>48126077</v>
      </c>
      <c r="H806" s="69">
        <f>SUM(H405)</f>
        <v>48000000</v>
      </c>
      <c r="I806" s="68"/>
    </row>
    <row r="807" spans="1:9" s="44" customFormat="1" ht="11.45" customHeight="1" x14ac:dyDescent="0.2">
      <c r="A807" s="55"/>
      <c r="B807" s="55"/>
      <c r="C807" s="5" t="s">
        <v>69</v>
      </c>
      <c r="D807" s="69">
        <f>SUM(D407)</f>
        <v>46000000</v>
      </c>
      <c r="E807" s="69">
        <f>SUM(E407)</f>
        <v>0</v>
      </c>
      <c r="F807" s="69">
        <f>SUM(F407)</f>
        <v>46000000</v>
      </c>
      <c r="G807" s="69">
        <f>SUM(G407)</f>
        <v>38051875</v>
      </c>
      <c r="H807" s="69">
        <f>SUM(H407)</f>
        <v>38000000</v>
      </c>
      <c r="I807" s="68"/>
    </row>
    <row r="808" spans="1:9" s="44" customFormat="1" ht="11.45" customHeight="1" x14ac:dyDescent="0.2">
      <c r="A808" s="55"/>
      <c r="B808" s="55"/>
      <c r="C808" s="5" t="s">
        <v>160</v>
      </c>
      <c r="D808" s="69">
        <f>SUM(D406)</f>
        <v>9000000</v>
      </c>
      <c r="E808" s="69">
        <f>SUM(E406)</f>
        <v>0</v>
      </c>
      <c r="F808" s="69">
        <f>SUM(F406)</f>
        <v>9000000</v>
      </c>
      <c r="G808" s="69">
        <f>SUM(G406)</f>
        <v>9437473</v>
      </c>
      <c r="H808" s="69">
        <f>SUM(H406)</f>
        <v>9000000</v>
      </c>
      <c r="I808" s="68"/>
    </row>
    <row r="809" spans="1:9" s="44" customFormat="1" ht="11.45" customHeight="1" x14ac:dyDescent="0.2">
      <c r="A809" s="55"/>
      <c r="B809" s="55"/>
      <c r="C809" s="5" t="s">
        <v>70</v>
      </c>
      <c r="D809" s="69">
        <f>SUM(D409)</f>
        <v>20000000</v>
      </c>
      <c r="E809" s="69">
        <f>SUM(E409)</f>
        <v>0</v>
      </c>
      <c r="F809" s="69">
        <f>SUM(F409)</f>
        <v>20000000</v>
      </c>
      <c r="G809" s="69">
        <f>SUM(G409)</f>
        <v>23040552</v>
      </c>
      <c r="H809" s="69">
        <f>SUM(H409)</f>
        <v>20000000</v>
      </c>
      <c r="I809" s="68"/>
    </row>
    <row r="810" spans="1:9" s="44" customFormat="1" ht="11.45" customHeight="1" x14ac:dyDescent="0.2">
      <c r="A810" s="55"/>
      <c r="B810" s="55"/>
      <c r="C810" s="5" t="s">
        <v>71</v>
      </c>
      <c r="D810" s="69">
        <f>SUM(D408)</f>
        <v>47000000</v>
      </c>
      <c r="E810" s="69">
        <f>SUM(E408)</f>
        <v>0</v>
      </c>
      <c r="F810" s="69">
        <f>SUM(F408)</f>
        <v>47000000</v>
      </c>
      <c r="G810" s="69">
        <f>SUM(G408)</f>
        <v>53656247</v>
      </c>
      <c r="H810" s="69">
        <f>SUM(H408)</f>
        <v>50000000</v>
      </c>
      <c r="I810" s="68"/>
    </row>
    <row r="811" spans="1:9" s="44" customFormat="1" ht="11.45" customHeight="1" x14ac:dyDescent="0.2">
      <c r="A811" s="55"/>
      <c r="B811" s="55"/>
      <c r="C811" s="5" t="s">
        <v>28</v>
      </c>
      <c r="D811" s="69">
        <f>SUM(D410,D412,)</f>
        <v>1000000</v>
      </c>
      <c r="E811" s="69">
        <f>SUM(E410,E412,)</f>
        <v>0</v>
      </c>
      <c r="F811" s="69">
        <f>SUM(F410,F412,)</f>
        <v>1000000</v>
      </c>
      <c r="G811" s="69">
        <f>SUM(G410,G412,)</f>
        <v>3037048</v>
      </c>
      <c r="H811" s="69">
        <f>SUM(H410,H412,)</f>
        <v>1000000</v>
      </c>
      <c r="I811" s="68"/>
    </row>
    <row r="812" spans="1:9" s="44" customFormat="1" ht="11.45" customHeight="1" x14ac:dyDescent="0.2">
      <c r="A812" s="55"/>
      <c r="B812" s="55"/>
      <c r="C812" s="5" t="s">
        <v>73</v>
      </c>
      <c r="D812" s="69">
        <f>D411</f>
        <v>0</v>
      </c>
      <c r="E812" s="69">
        <f>E411</f>
        <v>0</v>
      </c>
      <c r="F812" s="69">
        <f>F411</f>
        <v>0</v>
      </c>
      <c r="G812" s="69">
        <f>G411</f>
        <v>0</v>
      </c>
      <c r="H812" s="69">
        <f>H411</f>
        <v>0</v>
      </c>
      <c r="I812" s="68"/>
    </row>
    <row r="813" spans="1:9" s="44" customFormat="1" ht="11.45" customHeight="1" x14ac:dyDescent="0.2">
      <c r="A813" s="55"/>
      <c r="B813" s="55"/>
      <c r="C813" s="5" t="s">
        <v>41</v>
      </c>
      <c r="D813" s="69"/>
      <c r="E813" s="69"/>
      <c r="F813" s="69"/>
      <c r="G813" s="69"/>
      <c r="H813" s="69"/>
      <c r="I813" s="68"/>
    </row>
    <row r="814" spans="1:9" s="44" customFormat="1" ht="11.45" customHeight="1" x14ac:dyDescent="0.2">
      <c r="A814" s="55"/>
      <c r="B814" s="55"/>
      <c r="C814" s="5" t="s">
        <v>400</v>
      </c>
      <c r="D814" s="69"/>
      <c r="E814" s="69"/>
      <c r="F814" s="69"/>
      <c r="G814" s="69"/>
      <c r="H814" s="69"/>
      <c r="I814" s="68"/>
    </row>
    <row r="815" spans="1:9" s="44" customFormat="1" ht="11.45" customHeight="1" x14ac:dyDescent="0.2">
      <c r="A815" s="55"/>
      <c r="B815" s="55"/>
      <c r="C815" s="5" t="s">
        <v>278</v>
      </c>
      <c r="D815" s="69">
        <f>SUM(D432:D449)</f>
        <v>46274859</v>
      </c>
      <c r="E815" s="69">
        <f>SUM(E432:E449)</f>
        <v>18496010</v>
      </c>
      <c r="F815" s="69">
        <f>SUM(F432:F449)</f>
        <v>64770869</v>
      </c>
      <c r="G815" s="69">
        <f>SUM(G432:G449)</f>
        <v>73850984</v>
      </c>
      <c r="H815" s="69">
        <f>SUM(H432:H449)</f>
        <v>48183052</v>
      </c>
      <c r="I815" s="68"/>
    </row>
    <row r="816" spans="1:9" s="44" customFormat="1" ht="11.45" customHeight="1" x14ac:dyDescent="0.2">
      <c r="A816" s="55"/>
      <c r="B816" s="55"/>
      <c r="C816" s="1" t="s">
        <v>383</v>
      </c>
      <c r="D816" s="69">
        <f>SUM(D69,D106,D147,D356,D372,D464:D465,D533,D583,D591,D718)</f>
        <v>13724000</v>
      </c>
      <c r="E816" s="69">
        <f t="shared" ref="E816:H816" si="115">SUM(E69,E106,E147,E356,E372,E464:E465,E533,E583,E591,E718)</f>
        <v>115999</v>
      </c>
      <c r="F816" s="69">
        <f t="shared" si="115"/>
        <v>13839999</v>
      </c>
      <c r="G816" s="69">
        <f t="shared" si="115"/>
        <v>9900679</v>
      </c>
      <c r="H816" s="69">
        <f t="shared" si="115"/>
        <v>13990000</v>
      </c>
      <c r="I816" s="68"/>
    </row>
    <row r="817" spans="1:9" s="44" customFormat="1" ht="11.45" customHeight="1" x14ac:dyDescent="0.2">
      <c r="A817" s="55"/>
      <c r="B817" s="55"/>
      <c r="C817" s="1" t="s">
        <v>384</v>
      </c>
      <c r="D817" s="69">
        <f>D149</f>
        <v>0</v>
      </c>
      <c r="E817" s="69">
        <f>E149</f>
        <v>0</v>
      </c>
      <c r="F817" s="69">
        <f>F149</f>
        <v>0</v>
      </c>
      <c r="G817" s="69">
        <f>G149</f>
        <v>699000</v>
      </c>
      <c r="H817" s="69">
        <f>H149</f>
        <v>0</v>
      </c>
      <c r="I817" s="68"/>
    </row>
    <row r="818" spans="1:9" s="44" customFormat="1" ht="11.45" customHeight="1" x14ac:dyDescent="0.2">
      <c r="A818" s="55"/>
      <c r="B818" s="55"/>
      <c r="C818" s="5" t="s">
        <v>42</v>
      </c>
      <c r="D818" s="69"/>
      <c r="E818" s="69"/>
      <c r="F818" s="69"/>
      <c r="G818" s="69"/>
      <c r="H818" s="69"/>
      <c r="I818" s="68"/>
    </row>
    <row r="819" spans="1:9" s="44" customFormat="1" ht="11.45" customHeight="1" x14ac:dyDescent="0.2">
      <c r="A819" s="55"/>
      <c r="B819" s="55"/>
      <c r="C819" s="5" t="s">
        <v>92</v>
      </c>
      <c r="D819" s="69"/>
      <c r="E819" s="69"/>
      <c r="F819" s="69"/>
      <c r="G819" s="69"/>
      <c r="H819" s="69"/>
      <c r="I819" s="68"/>
    </row>
    <row r="820" spans="1:9" s="44" customFormat="1" ht="11.45" customHeight="1" x14ac:dyDescent="0.2">
      <c r="A820" s="55"/>
      <c r="B820" s="55"/>
      <c r="C820" s="5" t="s">
        <v>512</v>
      </c>
      <c r="D820" s="69">
        <f>SUM(D450)</f>
        <v>0</v>
      </c>
      <c r="E820" s="69">
        <f>SUM(E450)</f>
        <v>0</v>
      </c>
      <c r="F820" s="69">
        <f>SUM(F450)</f>
        <v>0</v>
      </c>
      <c r="G820" s="69">
        <f>SUM(G450)</f>
        <v>0</v>
      </c>
      <c r="H820" s="69">
        <f>SUM(H450)</f>
        <v>0</v>
      </c>
      <c r="I820" s="68"/>
    </row>
    <row r="821" spans="1:9" s="44" customFormat="1" ht="11.45" customHeight="1" x14ac:dyDescent="0.2">
      <c r="A821" s="56"/>
      <c r="B821" s="56"/>
      <c r="C821" s="57" t="s">
        <v>47</v>
      </c>
      <c r="D821" s="58">
        <f t="shared" ref="D821" si="116">SUM(D805:D820)</f>
        <v>248947859</v>
      </c>
      <c r="E821" s="58">
        <f t="shared" ref="E821:H821" si="117">SUM(E805:E820)</f>
        <v>20447118</v>
      </c>
      <c r="F821" s="58">
        <f t="shared" si="117"/>
        <v>269394977</v>
      </c>
      <c r="G821" s="58">
        <f t="shared" si="117"/>
        <v>287496119</v>
      </c>
      <c r="H821" s="58">
        <f t="shared" si="117"/>
        <v>257266043</v>
      </c>
      <c r="I821" s="59"/>
    </row>
    <row r="822" spans="1:9" s="44" customFormat="1" ht="11.45" customHeight="1" x14ac:dyDescent="0.2">
      <c r="A822" s="55"/>
      <c r="B822" s="55"/>
      <c r="C822" s="5"/>
      <c r="D822" s="69"/>
      <c r="E822" s="69"/>
      <c r="F822" s="69"/>
      <c r="G822" s="69"/>
      <c r="H822" s="69"/>
      <c r="I822" s="68"/>
    </row>
    <row r="823" spans="1:9" s="44" customFormat="1" ht="11.45" customHeight="1" x14ac:dyDescent="0.2">
      <c r="A823" s="55"/>
      <c r="B823" s="55"/>
      <c r="C823" s="5" t="s">
        <v>33</v>
      </c>
      <c r="D823" s="69">
        <f>D148</f>
        <v>0</v>
      </c>
      <c r="E823" s="69">
        <f>E148</f>
        <v>0</v>
      </c>
      <c r="F823" s="69">
        <f>F148</f>
        <v>0</v>
      </c>
      <c r="G823" s="69">
        <f>G148</f>
        <v>0</v>
      </c>
      <c r="H823" s="69">
        <f>H148</f>
        <v>800000</v>
      </c>
      <c r="I823" s="68"/>
    </row>
    <row r="824" spans="1:9" s="44" customFormat="1" ht="11.45" customHeight="1" x14ac:dyDescent="0.2">
      <c r="A824" s="55"/>
      <c r="B824" s="55"/>
      <c r="C824" s="5" t="s">
        <v>10</v>
      </c>
      <c r="D824" s="69"/>
      <c r="E824" s="69"/>
      <c r="F824" s="69"/>
      <c r="G824" s="69"/>
      <c r="H824" s="69"/>
      <c r="I824" s="68"/>
    </row>
    <row r="825" spans="1:9" s="44" customFormat="1" ht="11.45" customHeight="1" x14ac:dyDescent="0.2">
      <c r="A825" s="55"/>
      <c r="B825" s="55"/>
      <c r="C825" s="5" t="s">
        <v>279</v>
      </c>
      <c r="D825" s="69"/>
      <c r="E825" s="69"/>
      <c r="F825" s="69"/>
      <c r="G825" s="69"/>
      <c r="H825" s="69"/>
      <c r="I825" s="68"/>
    </row>
    <row r="826" spans="1:9" s="44" customFormat="1" ht="11.45" customHeight="1" x14ac:dyDescent="0.2">
      <c r="A826" s="55"/>
      <c r="B826" s="55"/>
      <c r="C826" s="1" t="s">
        <v>385</v>
      </c>
      <c r="D826" s="69">
        <f>SUM(D236,D258,D341)</f>
        <v>191061066</v>
      </c>
      <c r="E826" s="69">
        <f>SUM(E236,E258,E341)</f>
        <v>0</v>
      </c>
      <c r="F826" s="69">
        <f>SUM(F236,F258,F341)</f>
        <v>191061066</v>
      </c>
      <c r="G826" s="69">
        <f>SUM(G236,G258,G341)</f>
        <v>149893167</v>
      </c>
      <c r="H826" s="69">
        <f>SUM(H236,H258,H341)</f>
        <v>41167899</v>
      </c>
      <c r="I826" s="68"/>
    </row>
    <row r="827" spans="1:9" s="44" customFormat="1" ht="11.45" customHeight="1" x14ac:dyDescent="0.2">
      <c r="A827" s="55"/>
      <c r="B827" s="55"/>
      <c r="C827" s="1" t="s">
        <v>103</v>
      </c>
      <c r="D827" s="69">
        <f>D150+D289</f>
        <v>70270000</v>
      </c>
      <c r="E827" s="69">
        <f>E150+E289</f>
        <v>2000000</v>
      </c>
      <c r="F827" s="69">
        <f>F150+F289</f>
        <v>72270000</v>
      </c>
      <c r="G827" s="69">
        <f>G150+G289</f>
        <v>65050000</v>
      </c>
      <c r="H827" s="69">
        <f>H150+H289</f>
        <v>6970000</v>
      </c>
      <c r="I827" s="68"/>
    </row>
    <row r="828" spans="1:9" s="44" customFormat="1" ht="11.45" customHeight="1" x14ac:dyDescent="0.2">
      <c r="A828" s="55"/>
      <c r="B828" s="55"/>
      <c r="C828" s="5" t="s">
        <v>93</v>
      </c>
      <c r="D828" s="69"/>
      <c r="E828" s="69"/>
      <c r="F828" s="69"/>
      <c r="G828" s="69"/>
      <c r="H828" s="69"/>
      <c r="I828" s="68"/>
    </row>
    <row r="829" spans="1:9" s="44" customFormat="1" ht="11.45" customHeight="1" x14ac:dyDescent="0.2">
      <c r="A829" s="55"/>
      <c r="B829" s="55"/>
      <c r="C829" s="5" t="s">
        <v>43</v>
      </c>
      <c r="D829" s="69">
        <f>SUM(D151)</f>
        <v>77582917</v>
      </c>
      <c r="E829" s="69">
        <f>SUM(E151)</f>
        <v>0</v>
      </c>
      <c r="F829" s="69">
        <f>SUM(F151)</f>
        <v>77582917</v>
      </c>
      <c r="G829" s="69">
        <f>SUM(G151)</f>
        <v>77582917</v>
      </c>
      <c r="H829" s="69">
        <f>SUM(H151)</f>
        <v>194107823</v>
      </c>
      <c r="I829" s="68"/>
    </row>
    <row r="830" spans="1:9" s="44" customFormat="1" ht="11.45" customHeight="1" x14ac:dyDescent="0.2">
      <c r="A830" s="56"/>
      <c r="B830" s="56"/>
      <c r="C830" s="57" t="s">
        <v>48</v>
      </c>
      <c r="D830" s="58">
        <f t="shared" ref="D830" si="118">SUM(D823:D829)</f>
        <v>338913983</v>
      </c>
      <c r="E830" s="58">
        <f t="shared" ref="E830:H830" si="119">SUM(E823:E829)</f>
        <v>2000000</v>
      </c>
      <c r="F830" s="58">
        <f t="shared" si="119"/>
        <v>340913983</v>
      </c>
      <c r="G830" s="58">
        <f t="shared" si="119"/>
        <v>292526084</v>
      </c>
      <c r="H830" s="58">
        <f t="shared" si="119"/>
        <v>243045722</v>
      </c>
      <c r="I830" s="59"/>
    </row>
    <row r="831" spans="1:9" s="71" customFormat="1" ht="11.45" customHeight="1" x14ac:dyDescent="0.2">
      <c r="A831" s="55"/>
      <c r="B831" s="55"/>
      <c r="C831" s="5" t="s">
        <v>32</v>
      </c>
      <c r="D831" s="69"/>
      <c r="E831" s="69"/>
      <c r="F831" s="69"/>
      <c r="G831" s="69"/>
      <c r="H831" s="69"/>
      <c r="I831" s="68"/>
    </row>
    <row r="832" spans="1:9" s="44" customFormat="1" ht="11.45" customHeight="1" x14ac:dyDescent="0.2">
      <c r="A832" s="56"/>
      <c r="B832" s="56"/>
      <c r="C832" s="57" t="s">
        <v>49</v>
      </c>
      <c r="D832" s="58">
        <f t="shared" ref="D832" si="120">SUM(D821,D830,D831)</f>
        <v>587861842</v>
      </c>
      <c r="E832" s="58">
        <f t="shared" ref="E832:H832" si="121">SUM(E821,E830,E831)</f>
        <v>22447118</v>
      </c>
      <c r="F832" s="58">
        <f t="shared" si="121"/>
        <v>610308960</v>
      </c>
      <c r="G832" s="58">
        <f t="shared" si="121"/>
        <v>580022203</v>
      </c>
      <c r="H832" s="58">
        <f t="shared" si="121"/>
        <v>500311765</v>
      </c>
      <c r="I832" s="59"/>
    </row>
    <row r="833" ht="11.45" customHeight="1" x14ac:dyDescent="0.2"/>
  </sheetData>
  <dataConsolidate/>
  <mergeCells count="1">
    <mergeCell ref="A781:C78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10" orientation="portrait" r:id="rId1"/>
  <headerFooter alignWithMargins="0">
    <oddHeader>&amp;C&amp;F&amp;R&amp;P.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User</cp:lastModifiedBy>
  <cp:lastPrinted>2024-02-08T14:30:11Z</cp:lastPrinted>
  <dcterms:created xsi:type="dcterms:W3CDTF">2005-12-20T14:18:14Z</dcterms:created>
  <dcterms:modified xsi:type="dcterms:W3CDTF">2024-02-09T07:58:27Z</dcterms:modified>
</cp:coreProperties>
</file>