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2.xml" ContentType="application/vnd.ms-excel.person+xml"/>
  <Override PartName="/xl/persons/person1.xml" ContentType="application/vnd.ms-excel.person+xml"/>
  <Override PartName="/xl/persons/person0.xml" ContentType="application/vnd.ms-excel.person+xml"/>
  <Override PartName="/xl/persons/person3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GYÖNGYI\2024. évi zárszámadás B.berény\Testületi anyag 2024.évi zárszámadás B.berény Önk\"/>
    </mc:Choice>
  </mc:AlternateContent>
  <bookViews>
    <workbookView xWindow="-105" yWindow="-105" windowWidth="23250" windowHeight="12450" tabRatio="959" activeTab="2"/>
  </bookViews>
  <sheets>
    <sheet name="Önk.össz.szakf." sheetId="12" r:id="rId1"/>
    <sheet name="Összesítő önk.mindössz." sheetId="24" r:id="rId2"/>
    <sheet name="Önkormányzat" sheetId="1" r:id="rId3"/>
  </sheets>
  <definedNames>
    <definedName name="_xlnm.Print_Area" localSheetId="0">Önk.össz.szakf.!$A$1:$I$34</definedName>
    <definedName name="_xlnm.Print_Area" localSheetId="2">Önkormányzat!$A$1:$I$704</definedName>
    <definedName name="_xlnm.Print_Area" localSheetId="1">'Összesítő önk.mindössz.'!$A$1:$F$61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2" l="1"/>
  <c r="H7" i="12"/>
  <c r="I7" i="12"/>
  <c r="G10" i="12"/>
  <c r="H10" i="12"/>
  <c r="I10" i="12"/>
  <c r="G13" i="12"/>
  <c r="H13" i="12"/>
  <c r="I13" i="12"/>
  <c r="I34" i="12" s="1"/>
  <c r="G14" i="12"/>
  <c r="H14" i="12"/>
  <c r="I14" i="12"/>
  <c r="G16" i="12"/>
  <c r="H16" i="12"/>
  <c r="I16" i="12"/>
  <c r="G17" i="12"/>
  <c r="H17" i="12"/>
  <c r="I17" i="12"/>
  <c r="G18" i="12"/>
  <c r="H18" i="12"/>
  <c r="I18" i="12"/>
  <c r="G22" i="12"/>
  <c r="H22" i="12"/>
  <c r="I22" i="12"/>
  <c r="G23" i="12"/>
  <c r="H23" i="12"/>
  <c r="I23" i="12"/>
  <c r="G24" i="12"/>
  <c r="H24" i="12"/>
  <c r="I24" i="12"/>
  <c r="G25" i="12"/>
  <c r="H25" i="12"/>
  <c r="I25" i="12"/>
  <c r="G29" i="12"/>
  <c r="H29" i="12"/>
  <c r="I29" i="12"/>
  <c r="G31" i="12"/>
  <c r="H31" i="12"/>
  <c r="I31" i="12"/>
  <c r="C6" i="12"/>
  <c r="D6" i="12"/>
  <c r="D34" i="12" s="1"/>
  <c r="E6" i="12"/>
  <c r="C7" i="12"/>
  <c r="D7" i="12"/>
  <c r="E7" i="12"/>
  <c r="C8" i="12"/>
  <c r="D8" i="12"/>
  <c r="E8" i="12"/>
  <c r="C9" i="12"/>
  <c r="D9" i="12"/>
  <c r="E9" i="12"/>
  <c r="C10" i="12"/>
  <c r="D10" i="12"/>
  <c r="E10" i="12"/>
  <c r="C11" i="12"/>
  <c r="D11" i="12"/>
  <c r="E11" i="12"/>
  <c r="C12" i="12"/>
  <c r="D12" i="12"/>
  <c r="E12" i="12"/>
  <c r="C14" i="12"/>
  <c r="D14" i="12"/>
  <c r="E14" i="12"/>
  <c r="C15" i="12"/>
  <c r="D15" i="12"/>
  <c r="E15" i="12"/>
  <c r="C16" i="12"/>
  <c r="D16" i="12"/>
  <c r="E16" i="12"/>
  <c r="C18" i="12"/>
  <c r="D18" i="12"/>
  <c r="E18" i="12"/>
  <c r="C19" i="12"/>
  <c r="D19" i="12"/>
  <c r="E19" i="12"/>
  <c r="C20" i="12"/>
  <c r="D20" i="12"/>
  <c r="E20" i="12"/>
  <c r="C21" i="12"/>
  <c r="D21" i="12"/>
  <c r="E21" i="12"/>
  <c r="C22" i="12"/>
  <c r="D22" i="12"/>
  <c r="E22" i="12"/>
  <c r="C23" i="12"/>
  <c r="D23" i="12"/>
  <c r="E23" i="12"/>
  <c r="C24" i="12"/>
  <c r="D24" i="12"/>
  <c r="E24" i="12"/>
  <c r="C25" i="12"/>
  <c r="D25" i="12"/>
  <c r="E25" i="12"/>
  <c r="C26" i="12"/>
  <c r="D26" i="12"/>
  <c r="E26" i="12"/>
  <c r="C27" i="12"/>
  <c r="D27" i="12"/>
  <c r="E27" i="12"/>
  <c r="C28" i="12"/>
  <c r="D28" i="12"/>
  <c r="E28" i="12"/>
  <c r="C30" i="12"/>
  <c r="D30" i="12"/>
  <c r="E30" i="12"/>
  <c r="C32" i="12"/>
  <c r="D32" i="12"/>
  <c r="E32" i="12"/>
  <c r="C33" i="12"/>
  <c r="D33" i="12"/>
  <c r="E33" i="12"/>
  <c r="D7" i="24"/>
  <c r="E7" i="24"/>
  <c r="E17" i="24" s="1"/>
  <c r="F7" i="24"/>
  <c r="F17" i="24" s="1"/>
  <c r="D8" i="24"/>
  <c r="E8" i="24"/>
  <c r="F8" i="24"/>
  <c r="D9" i="24"/>
  <c r="E9" i="24"/>
  <c r="F9" i="24"/>
  <c r="D10" i="24"/>
  <c r="E10" i="24"/>
  <c r="F10" i="24"/>
  <c r="D11" i="24"/>
  <c r="E11" i="24"/>
  <c r="F11" i="24"/>
  <c r="D12" i="24"/>
  <c r="E12" i="24"/>
  <c r="F12" i="24"/>
  <c r="D13" i="24"/>
  <c r="E13" i="24"/>
  <c r="F13" i="24"/>
  <c r="D15" i="24"/>
  <c r="E15" i="24"/>
  <c r="F15" i="24"/>
  <c r="D16" i="24"/>
  <c r="E16" i="24"/>
  <c r="F16" i="24"/>
  <c r="D17" i="24"/>
  <c r="D18" i="24"/>
  <c r="E18" i="24"/>
  <c r="E23" i="24" s="1"/>
  <c r="F18" i="24"/>
  <c r="F23" i="24" s="1"/>
  <c r="D19" i="24"/>
  <c r="E19" i="24"/>
  <c r="F19" i="24"/>
  <c r="D20" i="24"/>
  <c r="E20" i="24"/>
  <c r="F20" i="24"/>
  <c r="D21" i="24"/>
  <c r="E21" i="24"/>
  <c r="F21" i="24"/>
  <c r="D22" i="24"/>
  <c r="E22" i="24"/>
  <c r="F22" i="24"/>
  <c r="D23" i="24"/>
  <c r="D24" i="24"/>
  <c r="E24" i="24"/>
  <c r="F24" i="24"/>
  <c r="D25" i="24"/>
  <c r="E25" i="24"/>
  <c r="F25" i="24"/>
  <c r="D26" i="24"/>
  <c r="E26" i="24"/>
  <c r="F26" i="24"/>
  <c r="D27" i="24"/>
  <c r="E27" i="24"/>
  <c r="F27" i="24"/>
  <c r="D30" i="24"/>
  <c r="E30" i="24"/>
  <c r="F30" i="24"/>
  <c r="D31" i="24"/>
  <c r="E31" i="24"/>
  <c r="F31" i="24"/>
  <c r="D32" i="24"/>
  <c r="E32" i="24"/>
  <c r="E37" i="24" s="1"/>
  <c r="F32" i="24"/>
  <c r="F37" i="24" s="1"/>
  <c r="D33" i="24"/>
  <c r="E33" i="24"/>
  <c r="F33" i="24"/>
  <c r="D34" i="24"/>
  <c r="E34" i="24"/>
  <c r="F34" i="24"/>
  <c r="D35" i="24"/>
  <c r="E35" i="24"/>
  <c r="F35" i="24"/>
  <c r="D36" i="24"/>
  <c r="E36" i="24"/>
  <c r="F36" i="24"/>
  <c r="D37" i="24"/>
  <c r="D38" i="24"/>
  <c r="E38" i="24"/>
  <c r="F38" i="24"/>
  <c r="D39" i="24"/>
  <c r="E39" i="24"/>
  <c r="F39" i="24"/>
  <c r="D40" i="24"/>
  <c r="E40" i="24"/>
  <c r="F40" i="24"/>
  <c r="D41" i="24"/>
  <c r="E41" i="24"/>
  <c r="F41" i="24"/>
  <c r="D42" i="24"/>
  <c r="E42" i="24"/>
  <c r="F42" i="24"/>
  <c r="D43" i="24"/>
  <c r="E43" i="24"/>
  <c r="F43" i="24"/>
  <c r="D44" i="24"/>
  <c r="E44" i="24"/>
  <c r="F44" i="24"/>
  <c r="D45" i="24"/>
  <c r="E45" i="24"/>
  <c r="F45" i="24"/>
  <c r="D46" i="24"/>
  <c r="E46" i="24"/>
  <c r="F46" i="24"/>
  <c r="D47" i="24"/>
  <c r="E47" i="24"/>
  <c r="F47" i="24"/>
  <c r="D48" i="24"/>
  <c r="E48" i="24"/>
  <c r="F48" i="24"/>
  <c r="D49" i="24"/>
  <c r="E49" i="24"/>
  <c r="F49" i="24"/>
  <c r="D50" i="24"/>
  <c r="E50" i="24"/>
  <c r="F50" i="24"/>
  <c r="D51" i="24"/>
  <c r="E51" i="24"/>
  <c r="F51" i="24"/>
  <c r="D52" i="24"/>
  <c r="E52" i="24"/>
  <c r="F52" i="24"/>
  <c r="D53" i="24"/>
  <c r="E53" i="24"/>
  <c r="F53" i="24"/>
  <c r="D54" i="24"/>
  <c r="E54" i="24"/>
  <c r="F54" i="24"/>
  <c r="D55" i="24"/>
  <c r="E55" i="24"/>
  <c r="F55" i="24"/>
  <c r="D56" i="24"/>
  <c r="E56" i="24"/>
  <c r="F56" i="24"/>
  <c r="D57" i="24"/>
  <c r="E57" i="24"/>
  <c r="F57" i="24"/>
  <c r="E686" i="1"/>
  <c r="F686" i="1"/>
  <c r="G686" i="1"/>
  <c r="D686" i="1"/>
  <c r="E675" i="1"/>
  <c r="F675" i="1"/>
  <c r="G675" i="1"/>
  <c r="D675" i="1"/>
  <c r="E656" i="1"/>
  <c r="F656" i="1"/>
  <c r="G656" i="1"/>
  <c r="D656" i="1"/>
  <c r="C34" i="12" l="1"/>
  <c r="E34" i="12"/>
  <c r="H34" i="12"/>
  <c r="G34" i="12"/>
  <c r="F166" i="1"/>
  <c r="F137" i="1"/>
  <c r="F482" i="1" l="1"/>
  <c r="F388" i="1"/>
  <c r="E697" i="1"/>
  <c r="D697" i="1"/>
  <c r="F141" i="1"/>
  <c r="E653" i="1"/>
  <c r="D653" i="1"/>
  <c r="F510" i="1"/>
  <c r="F387" i="1" l="1"/>
  <c r="E518" i="1" l="1"/>
  <c r="D518" i="1"/>
  <c r="E655" i="1" l="1"/>
  <c r="D655" i="1"/>
  <c r="F517" i="1"/>
  <c r="F215" i="1"/>
  <c r="E669" i="1" l="1"/>
  <c r="D669" i="1"/>
  <c r="E237" i="1"/>
  <c r="D237" i="1"/>
  <c r="F236" i="1"/>
  <c r="F669" i="1" s="1"/>
  <c r="F206" i="1"/>
  <c r="F196" i="1" l="1"/>
  <c r="F214" i="1" l="1"/>
  <c r="F244" i="1"/>
  <c r="E665" i="1"/>
  <c r="D665" i="1"/>
  <c r="E664" i="1"/>
  <c r="D664" i="1"/>
  <c r="E16" i="1"/>
  <c r="D16" i="1"/>
  <c r="B6" i="12" s="1"/>
  <c r="F15" i="1"/>
  <c r="F14" i="1"/>
  <c r="F13" i="1"/>
  <c r="F12" i="1"/>
  <c r="F11" i="1"/>
  <c r="F16" i="1" l="1"/>
  <c r="E696" i="1" l="1"/>
  <c r="D696" i="1"/>
  <c r="E245" i="1"/>
  <c r="D245" i="1"/>
  <c r="F502" i="1" l="1"/>
  <c r="E428" i="1" l="1"/>
  <c r="D428" i="1"/>
  <c r="F23" i="12" s="1"/>
  <c r="F427" i="1"/>
  <c r="F428" i="1" s="1"/>
  <c r="F607" i="1"/>
  <c r="E610" i="1"/>
  <c r="D610" i="1"/>
  <c r="F604" i="1"/>
  <c r="F217" i="1" l="1"/>
  <c r="B33" i="12" l="1"/>
  <c r="F606" i="1"/>
  <c r="F609" i="1"/>
  <c r="F608" i="1"/>
  <c r="F605" i="1"/>
  <c r="F610" i="1" l="1"/>
  <c r="E687" i="1"/>
  <c r="D687" i="1"/>
  <c r="E468" i="1"/>
  <c r="D468" i="1"/>
  <c r="F25" i="12" s="1"/>
  <c r="F467" i="1"/>
  <c r="F468" i="1" s="1"/>
  <c r="F413" i="1"/>
  <c r="F386" i="1"/>
  <c r="F360" i="1"/>
  <c r="F322" i="1"/>
  <c r="F213" i="1"/>
  <c r="F211" i="1"/>
  <c r="F153" i="1"/>
  <c r="F140" i="1"/>
  <c r="F130" i="1"/>
  <c r="F136" i="1"/>
  <c r="E60" i="1"/>
  <c r="D60" i="1"/>
  <c r="F59" i="1"/>
  <c r="F60" i="1" s="1"/>
  <c r="F687" i="1" l="1"/>
  <c r="E685" i="1" l="1"/>
  <c r="E654" i="1"/>
  <c r="D654" i="1"/>
  <c r="F229" i="1"/>
  <c r="F230" i="1"/>
  <c r="F231" i="1"/>
  <c r="F232" i="1"/>
  <c r="F233" i="1"/>
  <c r="F234" i="1"/>
  <c r="F235" i="1"/>
  <c r="F212" i="1"/>
  <c r="D121" i="1"/>
  <c r="E283" i="1" l="1"/>
  <c r="D699" i="1"/>
  <c r="D693" i="1"/>
  <c r="D690" i="1"/>
  <c r="D685" i="1"/>
  <c r="D681" i="1"/>
  <c r="D680" i="1"/>
  <c r="D679" i="1"/>
  <c r="D678" i="1"/>
  <c r="D677" i="1"/>
  <c r="D676" i="1"/>
  <c r="D668" i="1"/>
  <c r="D661" i="1"/>
  <c r="D660" i="1"/>
  <c r="D659" i="1"/>
  <c r="D657" i="1"/>
  <c r="D597" i="1"/>
  <c r="D551" i="1"/>
  <c r="D543" i="1"/>
  <c r="D534" i="1"/>
  <c r="D526" i="1"/>
  <c r="D493" i="1"/>
  <c r="D461" i="1"/>
  <c r="D442" i="1"/>
  <c r="D435" i="1"/>
  <c r="F24" i="12" s="1"/>
  <c r="D421" i="1"/>
  <c r="D406" i="1"/>
  <c r="D399" i="1"/>
  <c r="D392" i="1"/>
  <c r="D363" i="1"/>
  <c r="D350" i="1"/>
  <c r="D341" i="1"/>
  <c r="D333" i="1"/>
  <c r="D326" i="1"/>
  <c r="D304" i="1"/>
  <c r="D296" i="1"/>
  <c r="D283" i="1"/>
  <c r="D273" i="1"/>
  <c r="D265" i="1"/>
  <c r="D258" i="1"/>
  <c r="D222" i="1"/>
  <c r="D143" i="1"/>
  <c r="D110" i="1"/>
  <c r="D96" i="1"/>
  <c r="D86" i="1"/>
  <c r="D74" i="1"/>
  <c r="F7" i="12" s="1"/>
  <c r="D67" i="1"/>
  <c r="D53" i="1"/>
  <c r="D662" i="1" l="1"/>
  <c r="D700" i="1"/>
  <c r="D671" i="1"/>
  <c r="D691" i="1"/>
  <c r="D702" i="1" l="1"/>
  <c r="D673" i="1"/>
  <c r="E421" i="1"/>
  <c r="E693" i="1"/>
  <c r="E435" i="1"/>
  <c r="F434" i="1"/>
  <c r="E392" i="1"/>
  <c r="F391" i="1"/>
  <c r="F390" i="1"/>
  <c r="F435" i="1" l="1"/>
  <c r="F313" i="1"/>
  <c r="F139" i="1" l="1"/>
  <c r="F165" i="1"/>
  <c r="F693" i="1" l="1"/>
  <c r="E657" i="1"/>
  <c r="E659" i="1"/>
  <c r="E660" i="1"/>
  <c r="E661" i="1"/>
  <c r="E668" i="1"/>
  <c r="E676" i="1"/>
  <c r="E677" i="1"/>
  <c r="E678" i="1"/>
  <c r="E679" i="1"/>
  <c r="E680" i="1"/>
  <c r="E681" i="1"/>
  <c r="E690" i="1"/>
  <c r="E699" i="1"/>
  <c r="E597" i="1"/>
  <c r="E551" i="1"/>
  <c r="E543" i="1"/>
  <c r="E534" i="1"/>
  <c r="E526" i="1"/>
  <c r="E493" i="1"/>
  <c r="E461" i="1"/>
  <c r="E442" i="1"/>
  <c r="E406" i="1"/>
  <c r="E399" i="1"/>
  <c r="E363" i="1"/>
  <c r="E350" i="1"/>
  <c r="E341" i="1"/>
  <c r="E333" i="1"/>
  <c r="E326" i="1"/>
  <c r="E304" i="1"/>
  <c r="E296" i="1"/>
  <c r="E273" i="1"/>
  <c r="E265" i="1"/>
  <c r="E258" i="1"/>
  <c r="E222" i="1"/>
  <c r="E143" i="1"/>
  <c r="E121" i="1"/>
  <c r="E110" i="1"/>
  <c r="E96" i="1"/>
  <c r="E86" i="1"/>
  <c r="E700" i="1" l="1"/>
  <c r="E671" i="1"/>
  <c r="E662" i="1"/>
  <c r="E691" i="1"/>
  <c r="E673" i="1" l="1"/>
  <c r="E702" i="1"/>
  <c r="F492" i="1"/>
  <c r="F412" i="1"/>
  <c r="F491" i="1" l="1"/>
  <c r="F592" i="1" l="1"/>
  <c r="F566" i="1"/>
  <c r="F85" i="1" l="1"/>
  <c r="F22" i="12" l="1"/>
  <c r="B32" i="12" l="1"/>
  <c r="F596" i="1"/>
  <c r="F595" i="1"/>
  <c r="F361" i="1"/>
  <c r="F515" i="1" l="1"/>
  <c r="B30" i="12" l="1"/>
  <c r="F550" i="1" l="1"/>
  <c r="F549" i="1"/>
  <c r="F210" i="1"/>
  <c r="F205" i="1"/>
  <c r="F551" i="1" l="1"/>
  <c r="F317" i="1" l="1"/>
  <c r="F318" i="1"/>
  <c r="F332" i="1"/>
  <c r="F333" i="1" l="1"/>
  <c r="F321" i="1"/>
  <c r="F256" i="1" l="1"/>
  <c r="B16" i="12"/>
  <c r="F257" i="1"/>
  <c r="F255" i="1"/>
  <c r="F254" i="1"/>
  <c r="F253" i="1"/>
  <c r="F252" i="1"/>
  <c r="F251" i="1"/>
  <c r="F16" i="12"/>
  <c r="F243" i="1"/>
  <c r="F696" i="1" l="1"/>
  <c r="F245" i="1"/>
  <c r="F258" i="1"/>
  <c r="F218" i="1" l="1"/>
  <c r="B15" i="12"/>
  <c r="F228" i="1"/>
  <c r="F237" i="1" l="1"/>
  <c r="F488" i="1"/>
  <c r="F279" i="1" l="1"/>
  <c r="F587" i="1" l="1"/>
  <c r="F416" i="1" l="1"/>
  <c r="F415" i="1"/>
  <c r="F414" i="1"/>
  <c r="F162" i="1" l="1"/>
  <c r="F81" i="1" l="1"/>
  <c r="F271" i="1" l="1"/>
  <c r="F272" i="1"/>
  <c r="F273" i="1" l="1"/>
  <c r="F47" i="1" l="1"/>
  <c r="C51" i="24" l="1"/>
  <c r="C42" i="24"/>
  <c r="C19" i="24"/>
  <c r="C8" i="24"/>
  <c r="C7" i="24"/>
  <c r="C56" i="24"/>
  <c r="C49" i="24"/>
  <c r="C45" i="24"/>
  <c r="C44" i="24"/>
  <c r="C39" i="24"/>
  <c r="C26" i="24"/>
  <c r="C25" i="24"/>
  <c r="C24" i="24"/>
  <c r="C21" i="24"/>
  <c r="C12" i="24"/>
  <c r="C54" i="24"/>
  <c r="C53" i="24"/>
  <c r="C52" i="24"/>
  <c r="C50" i="24"/>
  <c r="C48" i="24"/>
  <c r="C46" i="24"/>
  <c r="C43" i="24"/>
  <c r="C41" i="24"/>
  <c r="C40" i="24"/>
  <c r="C38" i="24"/>
  <c r="C36" i="24"/>
  <c r="C35" i="24"/>
  <c r="C34" i="24"/>
  <c r="C33" i="24"/>
  <c r="C32" i="24"/>
  <c r="C31" i="24"/>
  <c r="C22" i="24"/>
  <c r="C20" i="24"/>
  <c r="C16" i="24"/>
  <c r="C15" i="24"/>
  <c r="C13" i="24"/>
  <c r="C11" i="24"/>
  <c r="C10" i="24"/>
  <c r="F31" i="12"/>
  <c r="F29" i="12"/>
  <c r="B28" i="12"/>
  <c r="B27" i="12"/>
  <c r="B26" i="12"/>
  <c r="B25" i="12"/>
  <c r="B24" i="12"/>
  <c r="B23" i="12"/>
  <c r="B21" i="12"/>
  <c r="B20" i="12"/>
  <c r="B19" i="12"/>
  <c r="F18" i="12"/>
  <c r="B18" i="12"/>
  <c r="F13" i="12"/>
  <c r="B12" i="12"/>
  <c r="B11" i="12"/>
  <c r="F17" i="12"/>
  <c r="B14" i="12"/>
  <c r="F14" i="12"/>
  <c r="B10" i="12"/>
  <c r="F10" i="12"/>
  <c r="B9" i="12"/>
  <c r="B8" i="12"/>
  <c r="F507" i="1"/>
  <c r="F158" i="1"/>
  <c r="F34" i="12" l="1"/>
  <c r="B7" i="12"/>
  <c r="B22" i="12"/>
  <c r="C37" i="24"/>
  <c r="C18" i="24"/>
  <c r="C23" i="24" s="1"/>
  <c r="C55" i="24"/>
  <c r="C30" i="24"/>
  <c r="F142" i="1"/>
  <c r="B34" i="12" l="1"/>
  <c r="F38" i="12" s="1"/>
  <c r="F699" i="1"/>
  <c r="C57" i="24"/>
  <c r="C47" i="24"/>
  <c r="F29" i="1" l="1"/>
  <c r="F184" i="1"/>
  <c r="F150" i="1" l="1"/>
  <c r="F569" i="1" l="1"/>
  <c r="F382" i="1"/>
  <c r="F48" i="1" l="1"/>
  <c r="F264" i="1" l="1"/>
  <c r="F697" i="1" s="1"/>
  <c r="F265" i="1" l="1"/>
  <c r="F700" i="1"/>
  <c r="F23" i="1"/>
  <c r="F49" i="1" l="1"/>
  <c r="F135" i="1" l="1"/>
  <c r="F132" i="1"/>
  <c r="F39" i="1"/>
  <c r="F417" i="1" l="1"/>
  <c r="F418" i="1"/>
  <c r="F419" i="1"/>
  <c r="F420" i="1"/>
  <c r="F380" i="1"/>
  <c r="F381" i="1"/>
  <c r="F383" i="1"/>
  <c r="F384" i="1"/>
  <c r="F385" i="1"/>
  <c r="F389" i="1"/>
  <c r="F357" i="1"/>
  <c r="F358" i="1"/>
  <c r="F359" i="1"/>
  <c r="F362" i="1"/>
  <c r="F348" i="1"/>
  <c r="F349" i="1"/>
  <c r="F340" i="1"/>
  <c r="F311" i="1"/>
  <c r="F312" i="1"/>
  <c r="F314" i="1"/>
  <c r="F315" i="1"/>
  <c r="F316" i="1"/>
  <c r="F319" i="1"/>
  <c r="F320" i="1"/>
  <c r="F323" i="1"/>
  <c r="F324" i="1"/>
  <c r="F325" i="1"/>
  <c r="F303" i="1"/>
  <c r="F290" i="1"/>
  <c r="F291" i="1"/>
  <c r="F292" i="1"/>
  <c r="F293" i="1"/>
  <c r="F294" i="1"/>
  <c r="F295" i="1"/>
  <c r="F281" i="1"/>
  <c r="F282" i="1"/>
  <c r="F203" i="1"/>
  <c r="F185" i="1"/>
  <c r="F204" i="1"/>
  <c r="F207" i="1"/>
  <c r="F208" i="1"/>
  <c r="F209" i="1"/>
  <c r="F216" i="1"/>
  <c r="F219" i="1"/>
  <c r="F220" i="1"/>
  <c r="F221" i="1"/>
  <c r="F151" i="1"/>
  <c r="F152" i="1"/>
  <c r="F154" i="1"/>
  <c r="F155" i="1"/>
  <c r="F156" i="1"/>
  <c r="F157" i="1"/>
  <c r="F159" i="1"/>
  <c r="F160" i="1"/>
  <c r="F161" i="1"/>
  <c r="F163" i="1"/>
  <c r="F164" i="1"/>
  <c r="F167" i="1"/>
  <c r="F168" i="1"/>
  <c r="F169" i="1"/>
  <c r="F172" i="1"/>
  <c r="F173" i="1"/>
  <c r="F174" i="1"/>
  <c r="F175" i="1"/>
  <c r="F176" i="1"/>
  <c r="F177" i="1"/>
  <c r="F179" i="1"/>
  <c r="F186" i="1"/>
  <c r="F187" i="1"/>
  <c r="F188" i="1"/>
  <c r="F170" i="1"/>
  <c r="F171" i="1"/>
  <c r="F189" i="1"/>
  <c r="F190" i="1"/>
  <c r="F191" i="1"/>
  <c r="F192" i="1"/>
  <c r="F180" i="1"/>
  <c r="F181" i="1"/>
  <c r="F193" i="1"/>
  <c r="F194" i="1"/>
  <c r="F195" i="1"/>
  <c r="F197" i="1"/>
  <c r="F182" i="1"/>
  <c r="F178" i="1"/>
  <c r="F183" i="1"/>
  <c r="F128" i="1"/>
  <c r="F129" i="1"/>
  <c r="F131" i="1"/>
  <c r="F133" i="1"/>
  <c r="F134" i="1"/>
  <c r="F138" i="1"/>
  <c r="F117" i="1"/>
  <c r="F118" i="1"/>
  <c r="F119" i="1"/>
  <c r="F120" i="1"/>
  <c r="F490" i="1"/>
  <c r="F489" i="1"/>
  <c r="F487" i="1"/>
  <c r="F486" i="1"/>
  <c r="F485" i="1"/>
  <c r="F484" i="1"/>
  <c r="F483" i="1"/>
  <c r="F481" i="1"/>
  <c r="F480" i="1"/>
  <c r="F479" i="1"/>
  <c r="F478" i="1"/>
  <c r="F477" i="1"/>
  <c r="F476" i="1"/>
  <c r="F475" i="1"/>
  <c r="F664" i="1" l="1"/>
  <c r="F677" i="1"/>
  <c r="F678" i="1"/>
  <c r="F690" i="1"/>
  <c r="F679" i="1"/>
  <c r="F680" i="1"/>
  <c r="F660" i="1"/>
  <c r="F421" i="1"/>
  <c r="F392" i="1"/>
  <c r="F681" i="1"/>
  <c r="F493" i="1"/>
  <c r="F143" i="1"/>
  <c r="F565" i="1" l="1"/>
  <c r="F567" i="1"/>
  <c r="F568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8" i="1"/>
  <c r="F589" i="1"/>
  <c r="F590" i="1"/>
  <c r="F591" i="1"/>
  <c r="F593" i="1"/>
  <c r="F594" i="1"/>
  <c r="F597" i="1" l="1"/>
  <c r="F453" i="1" l="1"/>
  <c r="E53" i="1" l="1"/>
  <c r="F50" i="1" l="1"/>
  <c r="F24" i="1" l="1"/>
  <c r="F25" i="1"/>
  <c r="F26" i="1"/>
  <c r="F27" i="1"/>
  <c r="F28" i="1"/>
  <c r="F30" i="1"/>
  <c r="F31" i="1"/>
  <c r="F32" i="1"/>
  <c r="F33" i="1"/>
  <c r="F34" i="1"/>
  <c r="F35" i="1"/>
  <c r="F36" i="1"/>
  <c r="F37" i="1"/>
  <c r="F499" i="1"/>
  <c r="F500" i="1"/>
  <c r="F501" i="1"/>
  <c r="F503" i="1"/>
  <c r="F504" i="1"/>
  <c r="F505" i="1"/>
  <c r="F506" i="1"/>
  <c r="F508" i="1"/>
  <c r="F509" i="1"/>
  <c r="F511" i="1"/>
  <c r="F512" i="1"/>
  <c r="F513" i="1"/>
  <c r="F514" i="1"/>
  <c r="F516" i="1"/>
  <c r="F518" i="1" l="1"/>
  <c r="F654" i="1"/>
  <c r="E74" i="1" l="1"/>
  <c r="F116" i="1"/>
  <c r="F653" i="1" s="1"/>
  <c r="F121" i="1" l="1"/>
  <c r="F459" i="1"/>
  <c r="F541" i="1" l="1"/>
  <c r="F542" i="1"/>
  <c r="F533" i="1"/>
  <c r="F532" i="1"/>
  <c r="F524" i="1"/>
  <c r="F525" i="1"/>
  <c r="F449" i="1"/>
  <c r="F450" i="1"/>
  <c r="F451" i="1"/>
  <c r="F452" i="1"/>
  <c r="F454" i="1"/>
  <c r="F455" i="1"/>
  <c r="F456" i="1"/>
  <c r="F457" i="1"/>
  <c r="F458" i="1"/>
  <c r="F460" i="1"/>
  <c r="F448" i="1"/>
  <c r="F441" i="1"/>
  <c r="F405" i="1"/>
  <c r="F398" i="1"/>
  <c r="F356" i="1"/>
  <c r="F347" i="1"/>
  <c r="F339" i="1"/>
  <c r="F310" i="1"/>
  <c r="F302" i="1"/>
  <c r="F289" i="1"/>
  <c r="F280" i="1"/>
  <c r="F149" i="1"/>
  <c r="F109" i="1"/>
  <c r="F93" i="1"/>
  <c r="F94" i="1"/>
  <c r="F95" i="1"/>
  <c r="F92" i="1"/>
  <c r="F82" i="1"/>
  <c r="F83" i="1"/>
  <c r="F84" i="1"/>
  <c r="F80" i="1"/>
  <c r="F73" i="1"/>
  <c r="F66" i="1"/>
  <c r="F38" i="1"/>
  <c r="F40" i="1"/>
  <c r="F41" i="1"/>
  <c r="F42" i="1"/>
  <c r="F43" i="1"/>
  <c r="F44" i="1"/>
  <c r="F45" i="1"/>
  <c r="F46" i="1"/>
  <c r="F51" i="1"/>
  <c r="F52" i="1"/>
  <c r="F22" i="1"/>
  <c r="F665" i="1" s="1"/>
  <c r="E67" i="1"/>
  <c r="F655" i="1" l="1"/>
  <c r="F363" i="1"/>
  <c r="F685" i="1"/>
  <c r="F406" i="1"/>
  <c r="F110" i="1"/>
  <c r="F222" i="1"/>
  <c r="F341" i="1"/>
  <c r="F399" i="1"/>
  <c r="F283" i="1"/>
  <c r="F657" i="1"/>
  <c r="F543" i="1"/>
  <c r="F74" i="1"/>
  <c r="F461" i="1"/>
  <c r="F659" i="1"/>
  <c r="F526" i="1"/>
  <c r="F326" i="1"/>
  <c r="F296" i="1"/>
  <c r="F676" i="1"/>
  <c r="F534" i="1"/>
  <c r="F304" i="1"/>
  <c r="F661" i="1"/>
  <c r="F350" i="1"/>
  <c r="F668" i="1"/>
  <c r="F442" i="1"/>
  <c r="F96" i="1"/>
  <c r="F86" i="1"/>
  <c r="F53" i="1"/>
  <c r="F67" i="1"/>
  <c r="F671" i="1" l="1"/>
  <c r="F691" i="1"/>
  <c r="F662" i="1"/>
  <c r="F702" i="1" l="1"/>
  <c r="F673" i="1"/>
  <c r="C9" i="24" l="1"/>
  <c r="C17" i="24" s="1"/>
  <c r="C27" i="24"/>
</calcChain>
</file>

<file path=xl/sharedStrings.xml><?xml version="1.0" encoding="utf-8"?>
<sst xmlns="http://schemas.openxmlformats.org/spreadsheetml/2006/main" count="1519" uniqueCount="548">
  <si>
    <t>Város és községgazdálkodás m.n.s.szolgáltatás</t>
  </si>
  <si>
    <t>Önkormányzatok elszámolásai</t>
  </si>
  <si>
    <t>Óvodai nevelés, ellátás</t>
  </si>
  <si>
    <t>Idősek nappali ellátása</t>
  </si>
  <si>
    <t>Egyéb önkormányzati eseti pénzbeli ellátások</t>
  </si>
  <si>
    <t>Civil szervezetek működési támogatása</t>
  </si>
  <si>
    <t>Általános tartalék szabad felhasználású</t>
  </si>
  <si>
    <t>Szakfeladat megnevezés</t>
  </si>
  <si>
    <t>Közvilágítás</t>
  </si>
  <si>
    <t>Önkormányzat mindösszesen</t>
  </si>
  <si>
    <t>Osztalék</t>
  </si>
  <si>
    <t>Munkált.által fiz.szja</t>
  </si>
  <si>
    <t>KIADÁSOK</t>
  </si>
  <si>
    <t>Személyi juttatások</t>
  </si>
  <si>
    <t>Munkaadót terhelő járulékok</t>
  </si>
  <si>
    <t>Dologi kiadások</t>
  </si>
  <si>
    <t>Szociális ellátások, segélyek</t>
  </si>
  <si>
    <t>Ellátottak pénzbeli juttatásai</t>
  </si>
  <si>
    <t>Működési célú tartalék</t>
  </si>
  <si>
    <t>Függő, átfutó, kiegyenlítő kiadások</t>
  </si>
  <si>
    <t>Felújítás</t>
  </si>
  <si>
    <t>Beruházás</t>
  </si>
  <si>
    <t>Felhalmozási célú tartalék</t>
  </si>
  <si>
    <t>Kölcsön nyújtás</t>
  </si>
  <si>
    <t>Pénzügyi részesedések vásárlása</t>
  </si>
  <si>
    <t>BEVÉTELEK</t>
  </si>
  <si>
    <t>Saját bevételek</t>
  </si>
  <si>
    <t>Építményadó</t>
  </si>
  <si>
    <t>Helyi adó pótlék, bírság</t>
  </si>
  <si>
    <t>Termőföld bérbeadásából szárm.szja</t>
  </si>
  <si>
    <t>Önkorm. költségvetési támogatása</t>
  </si>
  <si>
    <t>Működési célú pénzmaradvány</t>
  </si>
  <si>
    <t>Függő, átfutó, kiegyenlítő bevételek</t>
  </si>
  <si>
    <t>Tárgyi eszköz értékesítés</t>
  </si>
  <si>
    <t>Felhalmozási célú pénzmaradvány</t>
  </si>
  <si>
    <t>Munkaadót terhelő jutt.</t>
  </si>
  <si>
    <t>Dologi kiadás</t>
  </si>
  <si>
    <t>Szoc.segély</t>
  </si>
  <si>
    <t>Műk.tartalék</t>
  </si>
  <si>
    <t>Felh.tartalék</t>
  </si>
  <si>
    <t>Pénzügyi részesedés</t>
  </si>
  <si>
    <t>Termőföld bérb.ad.</t>
  </si>
  <si>
    <t>Műk.célú pénzmaradvány</t>
  </si>
  <si>
    <t>Felh.célú pénzmaradvány</t>
  </si>
  <si>
    <t>Műk. kiadás összesen</t>
  </si>
  <si>
    <t>Felh.kiadás mindösszesen</t>
  </si>
  <si>
    <t>KIADÁS MINDÖSSZESEN</t>
  </si>
  <si>
    <t>Műk.bevétel mindösszesen</t>
  </si>
  <si>
    <t>Felh.bevétel mindösszesen</t>
  </si>
  <si>
    <t>BEVÉTEL MINDÖSSZESEN</t>
  </si>
  <si>
    <t>Bevétel</t>
  </si>
  <si>
    <t>Bevétel összesen:</t>
  </si>
  <si>
    <t>Kiadás</t>
  </si>
  <si>
    <t>Kiadás összesen:</t>
  </si>
  <si>
    <t>Szállítási szolgáltatás</t>
  </si>
  <si>
    <t>ÁFA</t>
  </si>
  <si>
    <t xml:space="preserve"> </t>
  </si>
  <si>
    <t>Irodaszer, nyomtatvány</t>
  </si>
  <si>
    <t>Gázenergia</t>
  </si>
  <si>
    <t>Villamosenergia</t>
  </si>
  <si>
    <t>Bevétel összesen</t>
  </si>
  <si>
    <t>Polgármester alapilletmény</t>
  </si>
  <si>
    <t>Képviselők tiszteletdíja</t>
  </si>
  <si>
    <t>Egyéb készlet</t>
  </si>
  <si>
    <t>Kiadás összesen.</t>
  </si>
  <si>
    <t>Tám polgárőrség</t>
  </si>
  <si>
    <t>Szúnyogírtás</t>
  </si>
  <si>
    <t>Épitményadó</t>
  </si>
  <si>
    <t>Telekadó</t>
  </si>
  <si>
    <t>Idegenforgalmi adó</t>
  </si>
  <si>
    <t>Iparűzési adó</t>
  </si>
  <si>
    <t>Gépjárműadó</t>
  </si>
  <si>
    <t>Talajterhelési díj</t>
  </si>
  <si>
    <t>Köztemetés</t>
  </si>
  <si>
    <t>Alapilletmény</t>
  </si>
  <si>
    <t>Telefondíj</t>
  </si>
  <si>
    <t>Reprezentáció</t>
  </si>
  <si>
    <t>Tám egyéb polgármester keret</t>
  </si>
  <si>
    <t>Megbízási díj</t>
  </si>
  <si>
    <t>Kiadás összesen</t>
  </si>
  <si>
    <t>Tisztítószer</t>
  </si>
  <si>
    <t>Áfa</t>
  </si>
  <si>
    <t>Tartalék összesen</t>
  </si>
  <si>
    <t>Irodaszer,nyomtatvány</t>
  </si>
  <si>
    <t>Villamos energia</t>
  </si>
  <si>
    <t>Műk.kölcsön nyújtás</t>
  </si>
  <si>
    <t>Szociális hozzájárulási adó</t>
  </si>
  <si>
    <t>Műk.kölcsön visszatérülés</t>
  </si>
  <si>
    <t>Felh.kölcsön visszatérülés</t>
  </si>
  <si>
    <t>Önkormányzati jogalkotás</t>
  </si>
  <si>
    <t>Önkormányzatok igazgatási tevékenysége</t>
  </si>
  <si>
    <t>Támogatásértékű felhalmozási kiadás</t>
  </si>
  <si>
    <t>Felhalmozási célú pénz átadás ÁHT-n kívülre</t>
  </si>
  <si>
    <t>Támogatásértékű működési kiadás</t>
  </si>
  <si>
    <t>Működési célú pénz átadás ÁHT-n kívülre</t>
  </si>
  <si>
    <t>Támogatásértékű működési bevétel</t>
  </si>
  <si>
    <t>Működési célú pénz átvétel ÁHT-n kívülről</t>
  </si>
  <si>
    <t>Támogatásértékű felhalmozási bevétel</t>
  </si>
  <si>
    <t>Felhalmozási célú pénz átvétel ÁHT-n kívülről</t>
  </si>
  <si>
    <t>Működési kiadás összesen (1-10)</t>
  </si>
  <si>
    <t>Felhalmozási kiadás összesen(12-16)</t>
  </si>
  <si>
    <t>KIADÁS ÖSSZESEN (1-20)</t>
  </si>
  <si>
    <t>BALATONBERÉNY ÖNKORMÁNYZAT</t>
  </si>
  <si>
    <t>Külső bizottsági tagok</t>
  </si>
  <si>
    <t>Ügyvédi díj</t>
  </si>
  <si>
    <t>Tervek,engedélyek,földmérési munkák</t>
  </si>
  <si>
    <t>Víz és csatornadíj</t>
  </si>
  <si>
    <t>Karbantartás, kisjavítás</t>
  </si>
  <si>
    <t>Postaköltség</t>
  </si>
  <si>
    <t>Fejlesztési tartalék</t>
  </si>
  <si>
    <t>Katasztrófavédelem</t>
  </si>
  <si>
    <t>TÖOSZ tagdíj</t>
  </si>
  <si>
    <t>Vöröskereszt</t>
  </si>
  <si>
    <t>Vasutas Települések Szövetsége</t>
  </si>
  <si>
    <t>Nyugdíjas klub</t>
  </si>
  <si>
    <t>Balatoni Futár kiadvány hozzájárulás</t>
  </si>
  <si>
    <t>Naturista Kemping felújítás</t>
  </si>
  <si>
    <t>Felújítás Áfa</t>
  </si>
  <si>
    <t>Beruházás Áfa</t>
  </si>
  <si>
    <t>Hajtó és kenőanyag</t>
  </si>
  <si>
    <t>Karbantartási anyag</t>
  </si>
  <si>
    <t>Balatonszentgyörgy óvoda pénz átadás</t>
  </si>
  <si>
    <t>Tűzifa segély</t>
  </si>
  <si>
    <t>Bursa Hungarica</t>
  </si>
  <si>
    <t>Magánszemélyek kommunális adója</t>
  </si>
  <si>
    <t>Vagyonbiztosítás</t>
  </si>
  <si>
    <t>Nyelvpótlék</t>
  </si>
  <si>
    <t>Egyéb sajátos bevétel</t>
  </si>
  <si>
    <t>Naturista kemping bérleti díj</t>
  </si>
  <si>
    <t>Kiszámlázott Áfa</t>
  </si>
  <si>
    <t>Betegszabadság</t>
  </si>
  <si>
    <t>Munka és védőruha</t>
  </si>
  <si>
    <t>Foglalkozás eü.</t>
  </si>
  <si>
    <t>Munkáltató által fiz.szja</t>
  </si>
  <si>
    <t>Terembérlet Műv.ház</t>
  </si>
  <si>
    <t>Marketing</t>
  </si>
  <si>
    <t>Jogdíj</t>
  </si>
  <si>
    <t>Balatongyöngye Vidékfejlesztési társ.</t>
  </si>
  <si>
    <t>Mozdulj Balaton társ.</t>
  </si>
  <si>
    <t>Kistérségi tagdíj</t>
  </si>
  <si>
    <t>Egyéb kiadás</t>
  </si>
  <si>
    <t>Reklám és propaganda</t>
  </si>
  <si>
    <t xml:space="preserve">Belföldi kiküldetés </t>
  </si>
  <si>
    <t>Egyéb költségtérítés</t>
  </si>
  <si>
    <t>Közös Hivatal támogatása</t>
  </si>
  <si>
    <t>Balatonberény Önkormányzati szinten összesített</t>
  </si>
  <si>
    <t>Összesítő Balatonberény Önkormányzat</t>
  </si>
  <si>
    <t>Kommunális adó</t>
  </si>
  <si>
    <t>Bank kezelési költség</t>
  </si>
  <si>
    <t>Tartalék elszámolása</t>
  </si>
  <si>
    <t>Tűzoltóság</t>
  </si>
  <si>
    <t>Háziorvosi szolgálat</t>
  </si>
  <si>
    <t>Rendezvények</t>
  </si>
  <si>
    <t>Sport</t>
  </si>
  <si>
    <t>Bérleti díjak</t>
  </si>
  <si>
    <t>Közterület használati díjak</t>
  </si>
  <si>
    <t>Tulajdoni lap,végrehaj. bejegy,helyszínrajz</t>
  </si>
  <si>
    <t xml:space="preserve">Telefondíj </t>
  </si>
  <si>
    <t>Egyéb információhordozó</t>
  </si>
  <si>
    <t>Vízdíj</t>
  </si>
  <si>
    <t>Fénymásoló üzemeltetés</t>
  </si>
  <si>
    <t>Közvilágítás karbantartás</t>
  </si>
  <si>
    <t xml:space="preserve">Késedelmi pótlék </t>
  </si>
  <si>
    <t>Bírság</t>
  </si>
  <si>
    <t>Orvosi felelősségbiztosítás</t>
  </si>
  <si>
    <t>SZM támogatás</t>
  </si>
  <si>
    <t>Helyi adó összesen (2-7)</t>
  </si>
  <si>
    <t>Működési bevétel összesen (1-17)</t>
  </si>
  <si>
    <t>Nőnap</t>
  </si>
  <si>
    <t>Kiemelt önkormányzati rendezvények</t>
  </si>
  <si>
    <t>Köztisztviselői nap</t>
  </si>
  <si>
    <t>Óvodások színházbérlete</t>
  </si>
  <si>
    <t>Testvértelepüléssel kapcs kiadás</t>
  </si>
  <si>
    <t>Áram</t>
  </si>
  <si>
    <t>Egyéb szállítás</t>
  </si>
  <si>
    <t>Hatósági igazgatás támogatás</t>
  </si>
  <si>
    <t>Fénymásolás,egyéb irodai szolgáltatás Műv.Ház</t>
  </si>
  <si>
    <t>Kulturális műsorok,rendezvények szervezése Műv.Ház</t>
  </si>
  <si>
    <t>Könyvtári szolgáltatások Műv.Ház</t>
  </si>
  <si>
    <t>0511011</t>
  </si>
  <si>
    <t>0521</t>
  </si>
  <si>
    <t>053221</t>
  </si>
  <si>
    <t>053411</t>
  </si>
  <si>
    <t>094021</t>
  </si>
  <si>
    <t>05711</t>
  </si>
  <si>
    <t>053371</t>
  </si>
  <si>
    <t>09341</t>
  </si>
  <si>
    <t>053341</t>
  </si>
  <si>
    <t>053211</t>
  </si>
  <si>
    <t>053111</t>
  </si>
  <si>
    <t>05311</t>
  </si>
  <si>
    <t>053351</t>
  </si>
  <si>
    <t>051211</t>
  </si>
  <si>
    <t>999000 Szakfeladatra el nem számolt tételek</t>
  </si>
  <si>
    <t>011130 Önkormányzatok igazgatási tevékenysége</t>
  </si>
  <si>
    <t>016080 Kiemelt önkormányzati rendezvények</t>
  </si>
  <si>
    <t>066020 Város és községgazdálkodás</t>
  </si>
  <si>
    <t>064010 Közvilágítás</t>
  </si>
  <si>
    <t>018010 Önkormányzatok elszámolásai a központi költségvetéssel</t>
  </si>
  <si>
    <t>032020 Tűz- és katasztrófavédelmi tevékenység</t>
  </si>
  <si>
    <t>091140 Óvodai nevelés, ellátás működtetési feladatai</t>
  </si>
  <si>
    <t>072111 Háziorvosi alapellátás</t>
  </si>
  <si>
    <t>107060 Egyéb szociális pénzbeli és természetbeni ellátások, támogatások</t>
  </si>
  <si>
    <t>084031 Civil szervezetek működési támogatása</t>
  </si>
  <si>
    <t>086020 Helyi, térségi közösségi tér biztosítása, működtetése</t>
  </si>
  <si>
    <t>900400 Kulturális műsorok, rendezvények, kiállítások szervezése</t>
  </si>
  <si>
    <t>081045 Szabadidősport tevékenység és támogatása</t>
  </si>
  <si>
    <t>082044/004 Könyvtári szolgáltatások</t>
  </si>
  <si>
    <t>086020/004 Helyi, térségi közösségi tér biztosítása, működtetése</t>
  </si>
  <si>
    <t>Továbbszámlázott bevételek</t>
  </si>
  <si>
    <t>Szakmai anyag</t>
  </si>
  <si>
    <t>Továbbszámlázott kiadás</t>
  </si>
  <si>
    <t>Hulladék szállítás</t>
  </si>
  <si>
    <t>Alpolgármester tiszteletdíj</t>
  </si>
  <si>
    <t>Alpolgármester költségátalány</t>
  </si>
  <si>
    <t>Polgármester költségátalány</t>
  </si>
  <si>
    <t>B.berényért Egyesület</t>
  </si>
  <si>
    <t>Szezonnyitó, búcsú,népdalkörök tal.fellépti díj</t>
  </si>
  <si>
    <t>Nyári programok fellépés utáni Áfa</t>
  </si>
  <si>
    <t>Augusztus 20 tűzijáték</t>
  </si>
  <si>
    <t>Augusztus 20 fellépési díj</t>
  </si>
  <si>
    <t>Augusztus 20 dologi kiadások Áfa</t>
  </si>
  <si>
    <t>Karácsony,Idősek napja,Mikulás,Farsang vásárolt élelmezés</t>
  </si>
  <si>
    <t>Karácsony,Idősek napja,Mikulás,Farsang vásárolt élelmezés Áfa</t>
  </si>
  <si>
    <t>Egyéb dologi kiadások Áfa</t>
  </si>
  <si>
    <t>Testvértelepüléssel kapcs kiadás Áfa</t>
  </si>
  <si>
    <t>Tartalék elemi kár esetén</t>
  </si>
  <si>
    <t>0527</t>
  </si>
  <si>
    <t>0511071</t>
  </si>
  <si>
    <t>Településüzemeltetési KFT-nek átadott pénz</t>
  </si>
  <si>
    <t>Munka és Tűzvédelmi szolgáltatás</t>
  </si>
  <si>
    <t>Továbbképzés</t>
  </si>
  <si>
    <t>Állami támogatás megelőlegezés visszafizetés</t>
  </si>
  <si>
    <t>Honlap üzemeltetés</t>
  </si>
  <si>
    <t>Rendkívüli települési támogatás</t>
  </si>
  <si>
    <t>Egyéb szolgáltatás</t>
  </si>
  <si>
    <t>Sport Egyesület támogatás gépjármű üzemeltetésre</t>
  </si>
  <si>
    <t>Megbízási díj Értéktár Bizottság</t>
  </si>
  <si>
    <t>091111</t>
  </si>
  <si>
    <t>013320 Köztemető fenntartás és működtetés</t>
  </si>
  <si>
    <t>Temető fenntartás</t>
  </si>
  <si>
    <t xml:space="preserve">Lakásfenntartási tám. </t>
  </si>
  <si>
    <t xml:space="preserve">Temetési segély </t>
  </si>
  <si>
    <t xml:space="preserve">Családalapítási támogatás </t>
  </si>
  <si>
    <t xml:space="preserve">Gyógyszertámogatás </t>
  </si>
  <si>
    <t>900020 Önkormányzatok funkcióra nem sorolható bevételei államháztartáson kívülről</t>
  </si>
  <si>
    <t>Előző évi elsz.Közös Hivatal</t>
  </si>
  <si>
    <t>Pályázattal kapcsolatos kiadások</t>
  </si>
  <si>
    <t>Kis értékű tárgyi eszköz</t>
  </si>
  <si>
    <t>Kerekítés</t>
  </si>
  <si>
    <t>Előző évi elszámolás visszafizetés</t>
  </si>
  <si>
    <t>091151</t>
  </si>
  <si>
    <t>Lakossági víz és csatorna szolg.támogatás</t>
  </si>
  <si>
    <t>Augusztus 20 rendezvény technikai lebonyolítás</t>
  </si>
  <si>
    <t>Önk.működési ktgvetési támogatás</t>
  </si>
  <si>
    <t>Önk.felhalmozási ktgvetési támogatás</t>
  </si>
  <si>
    <t>Felhalm. bevétel összesen (19-25)</t>
  </si>
  <si>
    <t>BEVÉTEL ÖSSZESEN (1-27)</t>
  </si>
  <si>
    <t>Cafetéria juttatás</t>
  </si>
  <si>
    <t>Kulturális illetménypótlék</t>
  </si>
  <si>
    <t>önként vállalt</t>
  </si>
  <si>
    <t>kötelező</t>
  </si>
  <si>
    <t>államigazgatási</t>
  </si>
  <si>
    <t>094061</t>
  </si>
  <si>
    <t>053511</t>
  </si>
  <si>
    <t>05741</t>
  </si>
  <si>
    <t>05671</t>
  </si>
  <si>
    <t>05631</t>
  </si>
  <si>
    <t>051231</t>
  </si>
  <si>
    <t>053321</t>
  </si>
  <si>
    <t>055121</t>
  </si>
  <si>
    <t>09161</t>
  </si>
  <si>
    <t>055061</t>
  </si>
  <si>
    <t>053121</t>
  </si>
  <si>
    <t>094031</t>
  </si>
  <si>
    <t>0981311</t>
  </si>
  <si>
    <t>053331</t>
  </si>
  <si>
    <t>053421</t>
  </si>
  <si>
    <t>053551</t>
  </si>
  <si>
    <t>05641</t>
  </si>
  <si>
    <t>093511</t>
  </si>
  <si>
    <t>093551</t>
  </si>
  <si>
    <t>0550211</t>
  </si>
  <si>
    <t>059141</t>
  </si>
  <si>
    <t>091141</t>
  </si>
  <si>
    <t>055131</t>
  </si>
  <si>
    <t>0511131</t>
  </si>
  <si>
    <t>05481</t>
  </si>
  <si>
    <t>Helyi adó bevételek</t>
  </si>
  <si>
    <t>Térítési díj átvállalás iskola</t>
  </si>
  <si>
    <t>Közbeszerzés lefolytatása</t>
  </si>
  <si>
    <t>09251</t>
  </si>
  <si>
    <t>Internet</t>
  </si>
  <si>
    <t>Áramdíj</t>
  </si>
  <si>
    <t xml:space="preserve">Egyéb készlet </t>
  </si>
  <si>
    <t>Berényi települések tagdíj</t>
  </si>
  <si>
    <t>Balatoni vízi polgárőr Egyesület támogatás</t>
  </si>
  <si>
    <t>Intézményen kívüli gyermekétkezt.</t>
  </si>
  <si>
    <t>104037 Intézményen kívüli gyermekétkeztetés</t>
  </si>
  <si>
    <t>Gyepmesteri szolgáltatás</t>
  </si>
  <si>
    <t>Szakmai anyagok</t>
  </si>
  <si>
    <t>Közrend ellenőr személyi juttatás</t>
  </si>
  <si>
    <t>0551235</t>
  </si>
  <si>
    <t>091636</t>
  </si>
  <si>
    <t>0550636</t>
  </si>
  <si>
    <t>0550637</t>
  </si>
  <si>
    <t>094111</t>
  </si>
  <si>
    <t>05512322</t>
  </si>
  <si>
    <t>093431</t>
  </si>
  <si>
    <t>093433</t>
  </si>
  <si>
    <t>093434</t>
  </si>
  <si>
    <t>0935137</t>
  </si>
  <si>
    <t>0935538</t>
  </si>
  <si>
    <t>09363</t>
  </si>
  <si>
    <t>0936312</t>
  </si>
  <si>
    <t>0550213</t>
  </si>
  <si>
    <t>059143</t>
  </si>
  <si>
    <t>018030 Idősek nappali ellátása</t>
  </si>
  <si>
    <t>05483</t>
  </si>
  <si>
    <t>0548317</t>
  </si>
  <si>
    <t>0548316</t>
  </si>
  <si>
    <t>0548315</t>
  </si>
  <si>
    <t>066020 EFOP-3.9.2 Humán kapacitások fejlesztése térségi szemléletben</t>
  </si>
  <si>
    <t>Pályázati műk.pénz átvétel</t>
  </si>
  <si>
    <t>EFOP-3.9.2 Humán kapacitások fejlesztése térségi szemléletben</t>
  </si>
  <si>
    <t>Belső ellenőrzés</t>
  </si>
  <si>
    <t>Szociális tüzelőanyag beszerzés Áfa</t>
  </si>
  <si>
    <t>018030 Óvodai nevelés, ellátás működtetési feladatai</t>
  </si>
  <si>
    <t>Balatonszentgyörgy óvoda előző évi elszámolás</t>
  </si>
  <si>
    <t>Víz és csatorna támogatás átadás DRV-nek</t>
  </si>
  <si>
    <t>098143</t>
  </si>
  <si>
    <t>Eseti nevelési segély/iskoláztatási támogatás/</t>
  </si>
  <si>
    <t>Szoc.hozzájár.adó</t>
  </si>
  <si>
    <t>KIADÁS</t>
  </si>
  <si>
    <t>BEVÉTEL</t>
  </si>
  <si>
    <t>Utánfutó biztosítás</t>
  </si>
  <si>
    <t>Adatkezelési szoftwer</t>
  </si>
  <si>
    <t>Szociális tüzelőanyag támogatás</t>
  </si>
  <si>
    <t>Szociális tüzelőanyag beszerzés</t>
  </si>
  <si>
    <t>Adatvédelmi szolgáltatás</t>
  </si>
  <si>
    <t>053413</t>
  </si>
  <si>
    <t>Kiküldetés</t>
  </si>
  <si>
    <t>Hangosítás éves kisrendezvények, ünnepek</t>
  </si>
  <si>
    <t>082044 Könyvtári szolgáltatások  50%</t>
  </si>
  <si>
    <t>018030 Önkormányzatok igazgatási tevékenysége</t>
  </si>
  <si>
    <t>0911311</t>
  </si>
  <si>
    <t>0911321</t>
  </si>
  <si>
    <t>Kamerarendszer karbantartás</t>
  </si>
  <si>
    <t>Riasztó karbantartás, felügyelet</t>
  </si>
  <si>
    <t>Informatikai szolgáltatás</t>
  </si>
  <si>
    <t>Beruházás áfa</t>
  </si>
  <si>
    <t>Támogatásértékű működési bevétel 0916</t>
  </si>
  <si>
    <t>Működési célú pénz átvétel ÁHT-n kívülről 0965</t>
  </si>
  <si>
    <t>Támogatásértékű felhalmozási bevétel 0925</t>
  </si>
  <si>
    <t>053373</t>
  </si>
  <si>
    <t>Szünidei gyermekétkeztetés vásárolt élelmezés</t>
  </si>
  <si>
    <t>Cafeteria</t>
  </si>
  <si>
    <t>Munkáltatót terhelő szja</t>
  </si>
  <si>
    <t>Játszóterek időszakos felülvizsgálata</t>
  </si>
  <si>
    <t>Tartalék</t>
  </si>
  <si>
    <t>Toner, tintapatron</t>
  </si>
  <si>
    <t>Egyéb bevétel</t>
  </si>
  <si>
    <t>05643</t>
  </si>
  <si>
    <t>Működési célú pénz átadás ÁHT-n kívülre (05512)</t>
  </si>
  <si>
    <t>Támogatásértékű működési kiadás (05506)</t>
  </si>
  <si>
    <t>Fogászati ügyelet ellátás támogatása</t>
  </si>
  <si>
    <t>Igazgatási szolg. Díj</t>
  </si>
  <si>
    <t>Pályázati támogatás</t>
  </si>
  <si>
    <t xml:space="preserve">Alapilletmény, alapbér </t>
  </si>
  <si>
    <t xml:space="preserve">Kis ért.informatikai eszköz </t>
  </si>
  <si>
    <t>066020 "Veszprém-Balaton 2023 EKF program" Múltház felújítás</t>
  </si>
  <si>
    <t>097534</t>
  </si>
  <si>
    <t>"Veszprém-Balaton 2023 EKF program" Múltház felújítás</t>
  </si>
  <si>
    <t>Szociális tüzifa feldolgozás, szállítás</t>
  </si>
  <si>
    <t>Karbantartás</t>
  </si>
  <si>
    <t>094071</t>
  </si>
  <si>
    <t>053213</t>
  </si>
  <si>
    <t>053363</t>
  </si>
  <si>
    <t>053343</t>
  </si>
  <si>
    <t>053361</t>
  </si>
  <si>
    <t>Projektmenedzsment</t>
  </si>
  <si>
    <t>Nyilvánosság biztosítása</t>
  </si>
  <si>
    <t>Felújítás áfa</t>
  </si>
  <si>
    <t>Ixnet program</t>
  </si>
  <si>
    <t>0511031</t>
  </si>
  <si>
    <t>Jutalom</t>
  </si>
  <si>
    <t>051221</t>
  </si>
  <si>
    <t>Kiszámlázott szolg. Áfa</t>
  </si>
  <si>
    <t>05336</t>
  </si>
  <si>
    <t>Fordítás</t>
  </si>
  <si>
    <t>színpadfedés és fénytechnika bérlés  3 alkalomra</t>
  </si>
  <si>
    <t>Hangtechnika bérlése 3 alkalomra</t>
  </si>
  <si>
    <t>Megbízási díj főépítész</t>
  </si>
  <si>
    <t>09751</t>
  </si>
  <si>
    <t>09361</t>
  </si>
  <si>
    <t>053123</t>
  </si>
  <si>
    <t>053333</t>
  </si>
  <si>
    <t>Bérleti díj</t>
  </si>
  <si>
    <t>Polgármesteri illetmény támogatása</t>
  </si>
  <si>
    <t>Szoc.hozzájárulási adó</t>
  </si>
  <si>
    <t xml:space="preserve">Felhalmozási célú pénz átadás </t>
  </si>
  <si>
    <t>65 év felettiek karácsonyi támogatása</t>
  </si>
  <si>
    <t>053113</t>
  </si>
  <si>
    <t>Szakmai szolgáltatás</t>
  </si>
  <si>
    <t>Megbízási díj nyertes pályázatok után</t>
  </si>
  <si>
    <t>Külső személyi juttatás</t>
  </si>
  <si>
    <t>Közvilágítási lámpatest</t>
  </si>
  <si>
    <t>018020 Központi költségvetési befizetések</t>
  </si>
  <si>
    <t>0550223</t>
  </si>
  <si>
    <t>0550221</t>
  </si>
  <si>
    <t>Finanszírozási kiadás</t>
  </si>
  <si>
    <t>Karbantartási</t>
  </si>
  <si>
    <t>Karácsonyi támogatás</t>
  </si>
  <si>
    <t>Sport Egyesület támogatás működésre</t>
  </si>
  <si>
    <t>Egyéb községi ünnepek</t>
  </si>
  <si>
    <t>Egyéb anyag</t>
  </si>
  <si>
    <t>B.keresztúr Alapszolg.Közp.elöző évi elszámolás</t>
  </si>
  <si>
    <t>066020 TOP_PLUSZ-3.3.2-21-SO1-2022-00009 Orvosi rendelők felújítása Balatonberényben és Vörsön</t>
  </si>
  <si>
    <t>Eszközbeszerzés költségei</t>
  </si>
  <si>
    <t>Orvosi rendelő felújítás</t>
  </si>
  <si>
    <t>Műszaki jellgű szolgáltatások</t>
  </si>
  <si>
    <t>Térfigyelő kamerarendszer bővítése</t>
  </si>
  <si>
    <t>TOP_PLUSZ Orvosi rendelő felújítás</t>
  </si>
  <si>
    <t>Klímabarát tagdíj</t>
  </si>
  <si>
    <t>Útburkolat felújítás</t>
  </si>
  <si>
    <t>Projektelőkészítés</t>
  </si>
  <si>
    <t>Nem elszámolható költségek</t>
  </si>
  <si>
    <t xml:space="preserve">VP6-7.2.1.1-21 Külterületi helyi közutak fejlesztése </t>
  </si>
  <si>
    <t>Kulturális feladatok bérjellgű kiegészítő támogatás</t>
  </si>
  <si>
    <t>B.keresztúr Alapszolg.Közp.pénz átadás</t>
  </si>
  <si>
    <t xml:space="preserve">Megbízási díj helyi újság </t>
  </si>
  <si>
    <t xml:space="preserve">Lakott külterülettel kapcs.fel. </t>
  </si>
  <si>
    <t xml:space="preserve">Zöldterület gazd.kapcsolatos feladat </t>
  </si>
  <si>
    <t>Közvilágítás fenntartás támogatás</t>
  </si>
  <si>
    <t xml:space="preserve">Köztemető fenntartás támogatás </t>
  </si>
  <si>
    <t xml:space="preserve">Közutak fenntartásának támogatása </t>
  </si>
  <si>
    <t xml:space="preserve">Egyéb önkormányzati feladat </t>
  </si>
  <si>
    <t>Kistelep. szociális feladatainak tám.</t>
  </si>
  <si>
    <t xml:space="preserve">Rászoruló gyermekek szünidei étkeztetése </t>
  </si>
  <si>
    <t>Önkormányzati szolidaritási hozzájárulás</t>
  </si>
  <si>
    <t>Adatok:  Ft-ban</t>
  </si>
  <si>
    <t>Egyéb kommunikációs szolgáltatás WIFI hálózat)</t>
  </si>
  <si>
    <t>Helyi újság nyomtatása</t>
  </si>
  <si>
    <t>053523</t>
  </si>
  <si>
    <t>053521</t>
  </si>
  <si>
    <t>Áfa fizetés</t>
  </si>
  <si>
    <t>082094 Kulturális bérfejlesztés támogatás</t>
  </si>
  <si>
    <t>0511013</t>
  </si>
  <si>
    <t>05231</t>
  </si>
  <si>
    <t>Marcali Mentők Egyesülete támogatás</t>
  </si>
  <si>
    <t>Egyéb dologi kiadás</t>
  </si>
  <si>
    <t>Kulturális bérfejlesztés támogatás</t>
  </si>
  <si>
    <t>2024.évi állami támogatás megelőlegezés</t>
  </si>
  <si>
    <t>910502 Közművelődési intézmények, közösségi színterek működtetése</t>
  </si>
  <si>
    <t>05673</t>
  </si>
  <si>
    <t>Kis érték tárgyi eszköz</t>
  </si>
  <si>
    <t>051223</t>
  </si>
  <si>
    <t>094113</t>
  </si>
  <si>
    <t>Elöző évi áramdíj visszautalás</t>
  </si>
  <si>
    <t>0533113</t>
  </si>
  <si>
    <t>0533123</t>
  </si>
  <si>
    <t>0533143</t>
  </si>
  <si>
    <t>0533111</t>
  </si>
  <si>
    <t>0533121</t>
  </si>
  <si>
    <t>0533141</t>
  </si>
  <si>
    <t xml:space="preserve">Áfa visszatérülés </t>
  </si>
  <si>
    <t>Számítástechnikai szolgáltatás, inf eszk.karbant</t>
  </si>
  <si>
    <t>Gyermekétkeztetés hozzájárulás</t>
  </si>
  <si>
    <t>Kártevőírtás</t>
  </si>
  <si>
    <t>Alapbér (Turisztikai referens)</t>
  </si>
  <si>
    <t>Tájházak és Szabadtéri Múzeumok Szövetsége tagdíj</t>
  </si>
  <si>
    <t>Külterületi utcanéctáblák</t>
  </si>
  <si>
    <t>09521</t>
  </si>
  <si>
    <t>Ingatlan értékesítés 2590 hrsz</t>
  </si>
  <si>
    <t>Gyermekjóléti Központ támogatás</t>
  </si>
  <si>
    <t>053553</t>
  </si>
  <si>
    <t>NHSZ Zöldfok Zrt. részére jogerős ítélet alapján kártérítés, perköltség, kamat</t>
  </si>
  <si>
    <t>Saját erő</t>
  </si>
  <si>
    <t>Közvilágítás üzemeltetési támogatás</t>
  </si>
  <si>
    <t>Kulturális feladatok támogatása</t>
  </si>
  <si>
    <t>Redőny beszerzés</t>
  </si>
  <si>
    <t>Azonosító:   1/2024. (II.16.) rendelet</t>
  </si>
  <si>
    <t>2024.évi költségvetés módosítás</t>
  </si>
  <si>
    <t xml:space="preserve">2024.évi módosított költségvetés </t>
  </si>
  <si>
    <t>2024. évi eredeti költségvetés</t>
  </si>
  <si>
    <t>2024.évi tényleges teljesítés</t>
  </si>
  <si>
    <t>Maradvány ig.vétel (felhalmozási)   018030 Cofog</t>
  </si>
  <si>
    <t>2024. évi tényleges teljesítés</t>
  </si>
  <si>
    <t>Teljesítés %-a</t>
  </si>
  <si>
    <t>Elöző évi gázdíj visszautalás</t>
  </si>
  <si>
    <t>094103</t>
  </si>
  <si>
    <t>094101</t>
  </si>
  <si>
    <t>Kártérítés</t>
  </si>
  <si>
    <t>Közterület horgászat</t>
  </si>
  <si>
    <t>096523</t>
  </si>
  <si>
    <t>09651</t>
  </si>
  <si>
    <t>DRV-től átvett pénz - lakossági víz támogatás visszautalás</t>
  </si>
  <si>
    <t>Alapbér</t>
  </si>
  <si>
    <t>053533</t>
  </si>
  <si>
    <t>053531</t>
  </si>
  <si>
    <t>Kamat fizetés</t>
  </si>
  <si>
    <t>091143</t>
  </si>
  <si>
    <t>Béremelés kiegészítő támogatás</t>
  </si>
  <si>
    <t>Kéményellenőrzés</t>
  </si>
  <si>
    <t>0965344</t>
  </si>
  <si>
    <t>Bursa támogatás visszautalás</t>
  </si>
  <si>
    <t>Balatoni Szövetség tagdíj, évforduló támogatás</t>
  </si>
  <si>
    <t>082092 Közművelődés – hagyományos közösségi kulturális értékek gondozása</t>
  </si>
  <si>
    <t>Villamosenergia szolgáltatás</t>
  </si>
  <si>
    <t>Víz szolgáltatás</t>
  </si>
  <si>
    <t>053513</t>
  </si>
  <si>
    <t>MÚLT HÁZ</t>
  </si>
  <si>
    <t>Múlt Házz</t>
  </si>
  <si>
    <t>05633</t>
  </si>
  <si>
    <t>Gyógyszertár blokknyomtató</t>
  </si>
  <si>
    <t>Vásárolt anyag</t>
  </si>
  <si>
    <t>Gyermeknapi rendezvények</t>
  </si>
  <si>
    <t>Kötbér</t>
  </si>
  <si>
    <t>045160 Közutak üzemeltetése, fenntartása</t>
  </si>
  <si>
    <t>05621</t>
  </si>
  <si>
    <t>05713</t>
  </si>
  <si>
    <t>Botond utca útfelújítás</t>
  </si>
  <si>
    <t>Búbos köz útfelújítás</t>
  </si>
  <si>
    <t>05743</t>
  </si>
  <si>
    <t>05623</t>
  </si>
  <si>
    <t>Templom köz útépítés</t>
  </si>
  <si>
    <t>Beuházás áfa</t>
  </si>
  <si>
    <t>Közutak üzemeltetése, fenntartása</t>
  </si>
  <si>
    <t>Utánfutó műszaki vizsga</t>
  </si>
  <si>
    <t>Temetési költség</t>
  </si>
  <si>
    <t>MÁV területek fűnyírása</t>
  </si>
  <si>
    <t>0584331</t>
  </si>
  <si>
    <t>05841</t>
  </si>
  <si>
    <t>El nem számolt előleg visszautalása</t>
  </si>
  <si>
    <t>Egyéb felhalmozási célú kiadás</t>
  </si>
  <si>
    <t>062020 VP6-7.2.1.1-21 Külterületi helyi közutak fejlesztése  - Mise út</t>
  </si>
  <si>
    <t>Egyéb dologi kiadás - Palackdíj</t>
  </si>
  <si>
    <t>Játszótéri eszközök ellenőrzése</t>
  </si>
  <si>
    <t>Idősek napi fellépő megbízási díj</t>
  </si>
  <si>
    <t>097531</t>
  </si>
  <si>
    <t>Településfejlesztési hozzájárulás</t>
  </si>
  <si>
    <t>2025.évi állami támogatás megelőlegezés</t>
  </si>
  <si>
    <t>B.keresztúr Iskoláért Közalapítvány</t>
  </si>
  <si>
    <t>Tűzifa bevételezése</t>
  </si>
  <si>
    <t>Tűzifa vásárlás</t>
  </si>
  <si>
    <t xml:space="preserve">2024.évi áll. Tám. megelőlegezés vissza </t>
  </si>
  <si>
    <t>2024. évi zárszámadás</t>
  </si>
  <si>
    <t>2024.évi zárszámadás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</si>
</sst>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 CE"/>
      <charset val="238"/>
    </font>
    <font>
      <b/>
      <u/>
      <sz val="8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u/>
      <sz val="8"/>
      <name val="Arial CE"/>
      <charset val="238"/>
    </font>
    <font>
      <b/>
      <sz val="8"/>
      <name val="Arial CE"/>
      <family val="2"/>
      <charset val="238"/>
    </font>
    <font>
      <b/>
      <sz val="8"/>
      <name val="Arial"/>
      <family val="2"/>
    </font>
    <font>
      <b/>
      <sz val="8"/>
      <name val="Arial CE"/>
      <charset val="238"/>
    </font>
    <font>
      <sz val="8"/>
      <name val="Arial"/>
      <family val="2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i/>
      <sz val="8"/>
      <name val="Arial CE"/>
      <charset val="238"/>
    </font>
    <font>
      <b/>
      <sz val="8"/>
      <name val="Arial"/>
      <family val="2"/>
      <charset val="238"/>
    </font>
    <font>
      <b/>
      <sz val="7"/>
      <name val="Arial"/>
      <family val="2"/>
    </font>
    <font>
      <sz val="7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name val="Arial"/>
      <family val="2"/>
    </font>
    <font>
      <sz val="8"/>
      <color theme="1"/>
      <name val="Arial ce"/>
    </font>
    <font>
      <b/>
      <sz val="7"/>
      <name val="Arial CE"/>
      <charset val="238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/>
    <xf numFmtId="0" fontId="2" fillId="0" borderId="0" xfId="0" applyFont="1"/>
    <xf numFmtId="3" fontId="2" fillId="0" borderId="0" xfId="0" applyNumberFormat="1" applyFont="1"/>
    <xf numFmtId="0" fontId="3" fillId="0" borderId="1" xfId="0" applyFont="1" applyBorder="1"/>
    <xf numFmtId="0" fontId="7" fillId="0" borderId="0" xfId="0" applyFont="1"/>
    <xf numFmtId="3" fontId="7" fillId="0" borderId="0" xfId="0" applyNumberFormat="1" applyFont="1"/>
    <xf numFmtId="0" fontId="2" fillId="0" borderId="0" xfId="0" applyFont="1" applyAlignment="1">
      <alignment horizontal="left"/>
    </xf>
    <xf numFmtId="0" fontId="15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3" fontId="16" fillId="0" borderId="1" xfId="0" applyNumberFormat="1" applyFont="1" applyBorder="1" applyAlignment="1">
      <alignment horizontal="center" wrapText="1"/>
    </xf>
    <xf numFmtId="3" fontId="7" fillId="0" borderId="1" xfId="0" applyNumberFormat="1" applyFont="1" applyBorder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3" fontId="11" fillId="0" borderId="0" xfId="0" applyNumberFormat="1" applyFont="1" applyAlignment="1">
      <alignment horizontal="center"/>
    </xf>
    <xf numFmtId="3" fontId="11" fillId="0" borderId="0" xfId="0" applyNumberFormat="1" applyFont="1" applyAlignment="1">
      <alignment horizontal="lef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8" fillId="0" borderId="1" xfId="0" applyFont="1" applyBorder="1" applyAlignment="1">
      <alignment horizontal="left"/>
    </xf>
    <xf numFmtId="0" fontId="9" fillId="0" borderId="0" xfId="0" applyFont="1"/>
    <xf numFmtId="3" fontId="9" fillId="0" borderId="0" xfId="0" applyNumberFormat="1" applyFont="1"/>
    <xf numFmtId="3" fontId="6" fillId="0" borderId="0" xfId="0" applyNumberFormat="1" applyFont="1"/>
    <xf numFmtId="0" fontId="6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/>
    <xf numFmtId="0" fontId="14" fillId="0" borderId="1" xfId="0" applyFont="1" applyBorder="1" applyAlignment="1">
      <alignment wrapText="1"/>
    </xf>
    <xf numFmtId="3" fontId="2" fillId="0" borderId="3" xfId="0" applyNumberFormat="1" applyFont="1" applyBorder="1"/>
    <xf numFmtId="49" fontId="14" fillId="0" borderId="1" xfId="0" applyNumberFormat="1" applyFont="1" applyBorder="1" applyAlignment="1">
      <alignment horizontal="left" wrapText="1"/>
    </xf>
    <xf numFmtId="3" fontId="2" fillId="0" borderId="2" xfId="0" applyNumberFormat="1" applyFont="1" applyBorder="1"/>
    <xf numFmtId="0" fontId="6" fillId="0" borderId="1" xfId="0" applyFont="1" applyBorder="1" applyAlignment="1">
      <alignment wrapText="1"/>
    </xf>
    <xf numFmtId="3" fontId="6" fillId="0" borderId="1" xfId="0" applyNumberFormat="1" applyFont="1" applyBorder="1"/>
    <xf numFmtId="0" fontId="6" fillId="0" borderId="0" xfId="0" applyFont="1"/>
    <xf numFmtId="0" fontId="14" fillId="0" borderId="0" xfId="0" applyFont="1" applyAlignment="1">
      <alignment wrapText="1"/>
    </xf>
    <xf numFmtId="0" fontId="20" fillId="0" borderId="0" xfId="0" applyFont="1" applyAlignment="1">
      <alignment wrapText="1"/>
    </xf>
    <xf numFmtId="49" fontId="2" fillId="0" borderId="0" xfId="0" applyNumberFormat="1" applyFont="1" applyAlignment="1">
      <alignment horizontal="left"/>
    </xf>
    <xf numFmtId="0" fontId="21" fillId="0" borderId="1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right" wrapText="1"/>
    </xf>
    <xf numFmtId="3" fontId="15" fillId="0" borderId="2" xfId="0" applyNumberFormat="1" applyFont="1" applyBorder="1" applyAlignment="1">
      <alignment horizontal="right" wrapText="1"/>
    </xf>
    <xf numFmtId="49" fontId="2" fillId="0" borderId="0" xfId="0" applyNumberFormat="1" applyFont="1" applyFill="1" applyAlignment="1">
      <alignment horizontal="left"/>
    </xf>
    <xf numFmtId="0" fontId="2" fillId="0" borderId="0" xfId="0" applyFont="1" applyFill="1"/>
    <xf numFmtId="3" fontId="2" fillId="0" borderId="0" xfId="0" applyNumberFormat="1" applyFont="1" applyFill="1"/>
    <xf numFmtId="3" fontId="7" fillId="0" borderId="0" xfId="0" applyNumberFormat="1" applyFont="1" applyFill="1"/>
    <xf numFmtId="10" fontId="2" fillId="0" borderId="0" xfId="0" applyNumberFormat="1" applyFont="1" applyFill="1"/>
    <xf numFmtId="0" fontId="1" fillId="0" borderId="0" xfId="0" applyFont="1" applyFill="1"/>
    <xf numFmtId="10" fontId="1" fillId="0" borderId="0" xfId="0" applyNumberFormat="1" applyFont="1" applyFill="1"/>
    <xf numFmtId="0" fontId="1" fillId="0" borderId="0" xfId="0" applyFont="1" applyFill="1" applyAlignment="1">
      <alignment horizontal="center"/>
    </xf>
    <xf numFmtId="0" fontId="4" fillId="0" borderId="0" xfId="0" applyFont="1" applyFill="1"/>
    <xf numFmtId="10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/>
    <xf numFmtId="10" fontId="4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left"/>
    </xf>
    <xf numFmtId="3" fontId="16" fillId="0" borderId="1" xfId="0" applyNumberFormat="1" applyFont="1" applyFill="1" applyBorder="1" applyAlignment="1">
      <alignment horizontal="center" wrapText="1"/>
    </xf>
    <xf numFmtId="10" fontId="16" fillId="0" borderId="1" xfId="0" applyNumberFormat="1" applyFont="1" applyFill="1" applyBorder="1" applyAlignment="1">
      <alignment horizontal="center" wrapText="1"/>
    </xf>
    <xf numFmtId="3" fontId="16" fillId="0" borderId="0" xfId="0" applyNumberFormat="1" applyFont="1" applyFill="1" applyAlignment="1">
      <alignment horizontal="center" wrapText="1"/>
    </xf>
    <xf numFmtId="10" fontId="16" fillId="0" borderId="0" xfId="0" applyNumberFormat="1" applyFont="1" applyFill="1" applyAlignment="1">
      <alignment horizontal="center" wrapText="1"/>
    </xf>
    <xf numFmtId="3" fontId="1" fillId="0" borderId="0" xfId="0" applyNumberFormat="1" applyFont="1" applyFill="1"/>
    <xf numFmtId="49" fontId="5" fillId="0" borderId="0" xfId="0" applyNumberFormat="1" applyFont="1" applyFill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2" fillId="0" borderId="1" xfId="0" applyFont="1" applyFill="1" applyBorder="1"/>
    <xf numFmtId="3" fontId="2" fillId="0" borderId="1" xfId="0" applyNumberFormat="1" applyFont="1" applyFill="1" applyBorder="1"/>
    <xf numFmtId="10" fontId="2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left"/>
    </xf>
    <xf numFmtId="0" fontId="7" fillId="0" borderId="1" xfId="0" applyFont="1" applyFill="1" applyBorder="1"/>
    <xf numFmtId="3" fontId="7" fillId="0" borderId="1" xfId="0" applyNumberFormat="1" applyFont="1" applyFill="1" applyBorder="1"/>
    <xf numFmtId="3" fontId="5" fillId="0" borderId="0" xfId="0" applyNumberFormat="1" applyFont="1" applyFill="1"/>
    <xf numFmtId="10" fontId="5" fillId="0" borderId="0" xfId="0" applyNumberFormat="1" applyFont="1" applyFill="1"/>
    <xf numFmtId="3" fontId="2" fillId="0" borderId="1" xfId="0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left"/>
    </xf>
    <xf numFmtId="0" fontId="5" fillId="0" borderId="1" xfId="0" applyFont="1" applyFill="1" applyBorder="1"/>
    <xf numFmtId="3" fontId="5" fillId="0" borderId="1" xfId="0" applyNumberFormat="1" applyFont="1" applyFill="1" applyBorder="1"/>
    <xf numFmtId="49" fontId="8" fillId="0" borderId="1" xfId="0" applyNumberFormat="1" applyFont="1" applyFill="1" applyBorder="1" applyAlignment="1">
      <alignment horizontal="left"/>
    </xf>
    <xf numFmtId="0" fontId="8" fillId="0" borderId="1" xfId="0" applyFont="1" applyFill="1" applyBorder="1" applyAlignment="1">
      <alignment horizontal="left" wrapText="1"/>
    </xf>
    <xf numFmtId="16" fontId="2" fillId="0" borderId="1" xfId="0" applyNumberFormat="1" applyFont="1" applyFill="1" applyBorder="1"/>
    <xf numFmtId="10" fontId="1" fillId="0" borderId="0" xfId="0" applyNumberFormat="1" applyFont="1" applyFill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3" fontId="3" fillId="0" borderId="0" xfId="0" applyNumberFormat="1" applyFont="1" applyFill="1"/>
    <xf numFmtId="49" fontId="2" fillId="0" borderId="5" xfId="0" applyNumberFormat="1" applyFont="1" applyFill="1" applyBorder="1" applyAlignment="1">
      <alignment horizontal="left"/>
    </xf>
    <xf numFmtId="0" fontId="2" fillId="0" borderId="5" xfId="0" applyFont="1" applyFill="1" applyBorder="1"/>
    <xf numFmtId="3" fontId="2" fillId="0" borderId="5" xfId="0" applyNumberFormat="1" applyFont="1" applyFill="1" applyBorder="1"/>
    <xf numFmtId="10" fontId="2" fillId="0" borderId="5" xfId="0" applyNumberFormat="1" applyFont="1" applyFill="1" applyBorder="1"/>
    <xf numFmtId="49" fontId="2" fillId="0" borderId="6" xfId="0" applyNumberFormat="1" applyFont="1" applyFill="1" applyBorder="1" applyAlignment="1">
      <alignment horizontal="left"/>
    </xf>
    <xf numFmtId="0" fontId="2" fillId="0" borderId="6" xfId="0" applyFont="1" applyFill="1" applyBorder="1"/>
    <xf numFmtId="3" fontId="2" fillId="0" borderId="6" xfId="0" applyNumberFormat="1" applyFont="1" applyFill="1" applyBorder="1"/>
    <xf numFmtId="10" fontId="2" fillId="0" borderId="6" xfId="0" applyNumberFormat="1" applyFont="1" applyFill="1" applyBorder="1"/>
    <xf numFmtId="3" fontId="3" fillId="0" borderId="1" xfId="0" applyNumberFormat="1" applyFont="1" applyFill="1" applyBorder="1"/>
    <xf numFmtId="10" fontId="3" fillId="0" borderId="1" xfId="0" applyNumberFormat="1" applyFont="1" applyFill="1" applyBorder="1"/>
    <xf numFmtId="3" fontId="5" fillId="0" borderId="4" xfId="0" applyNumberFormat="1" applyFont="1" applyFill="1" applyBorder="1"/>
    <xf numFmtId="49" fontId="7" fillId="0" borderId="0" xfId="0" applyNumberFormat="1" applyFont="1" applyFill="1" applyAlignment="1">
      <alignment horizontal="left"/>
    </xf>
    <xf numFmtId="0" fontId="7" fillId="0" borderId="0" xfId="0" applyFont="1" applyFill="1"/>
    <xf numFmtId="10" fontId="7" fillId="0" borderId="0" xfId="0" applyNumberFormat="1" applyFont="1" applyFill="1"/>
    <xf numFmtId="49" fontId="4" fillId="0" borderId="0" xfId="0" applyNumberFormat="1" applyFont="1" applyFill="1" applyAlignment="1">
      <alignment horizontal="left"/>
    </xf>
    <xf numFmtId="0" fontId="3" fillId="0" borderId="1" xfId="0" applyFont="1" applyFill="1" applyBorder="1"/>
    <xf numFmtId="0" fontId="3" fillId="0" borderId="0" xfId="0" applyFont="1" applyFill="1"/>
    <xf numFmtId="49" fontId="18" fillId="0" borderId="0" xfId="0" applyNumberFormat="1" applyFont="1" applyFill="1" applyAlignment="1">
      <alignment horizontal="left"/>
    </xf>
    <xf numFmtId="3" fontId="19" fillId="0" borderId="0" xfId="0" applyNumberFormat="1" applyFont="1" applyFill="1"/>
    <xf numFmtId="3" fontId="4" fillId="0" borderId="0" xfId="0" applyNumberFormat="1" applyFont="1" applyFill="1"/>
    <xf numFmtId="49" fontId="17" fillId="0" borderId="0" xfId="0" applyNumberFormat="1" applyFont="1" applyFill="1" applyAlignment="1">
      <alignment horizontal="left"/>
    </xf>
    <xf numFmtId="0" fontId="17" fillId="0" borderId="0" xfId="0" applyFont="1" applyFill="1"/>
    <xf numFmtId="3" fontId="17" fillId="0" borderId="0" xfId="0" applyNumberFormat="1" applyFont="1" applyFill="1"/>
    <xf numFmtId="10" fontId="17" fillId="0" borderId="0" xfId="0" applyNumberFormat="1" applyFont="1" applyFill="1"/>
    <xf numFmtId="0" fontId="15" fillId="0" borderId="0" xfId="0" applyFont="1" applyFill="1"/>
    <xf numFmtId="49" fontId="12" fillId="0" borderId="0" xfId="0" applyNumberFormat="1" applyFont="1" applyFill="1" applyAlignment="1">
      <alignment horizontal="left"/>
    </xf>
    <xf numFmtId="0" fontId="12" fillId="0" borderId="0" xfId="0" applyFont="1" applyFill="1"/>
    <xf numFmtId="3" fontId="12" fillId="0" borderId="0" xfId="0" applyNumberFormat="1" applyFont="1" applyFill="1"/>
    <xf numFmtId="10" fontId="12" fillId="0" borderId="0" xfId="0" applyNumberFormat="1" applyFont="1" applyFill="1"/>
    <xf numFmtId="49" fontId="15" fillId="0" borderId="1" xfId="0" applyNumberFormat="1" applyFont="1" applyFill="1" applyBorder="1" applyAlignment="1">
      <alignment horizontal="left"/>
    </xf>
    <xf numFmtId="0" fontId="15" fillId="0" borderId="1" xfId="0" applyFont="1" applyFill="1" applyBorder="1"/>
    <xf numFmtId="3" fontId="15" fillId="0" borderId="1" xfId="0" applyNumberFormat="1" applyFont="1" applyFill="1" applyBorder="1"/>
    <xf numFmtId="10" fontId="15" fillId="0" borderId="1" xfId="0" applyNumberFormat="1" applyFont="1" applyFill="1" applyBorder="1"/>
    <xf numFmtId="3" fontId="15" fillId="0" borderId="0" xfId="0" applyNumberFormat="1" applyFont="1" applyFill="1"/>
    <xf numFmtId="49" fontId="12" fillId="0" borderId="1" xfId="0" applyNumberFormat="1" applyFont="1" applyFill="1" applyBorder="1" applyAlignment="1">
      <alignment horizontal="left"/>
    </xf>
    <xf numFmtId="0" fontId="12" fillId="0" borderId="1" xfId="0" applyFont="1" applyFill="1" applyBorder="1"/>
    <xf numFmtId="3" fontId="12" fillId="0" borderId="1" xfId="0" applyNumberFormat="1" applyFont="1" applyFill="1" applyBorder="1"/>
    <xf numFmtId="0" fontId="7" fillId="0" borderId="0" xfId="0" applyFont="1" applyFill="1" applyAlignment="1">
      <alignment horizontal="center"/>
    </xf>
    <xf numFmtId="10" fontId="7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49" fontId="9" fillId="0" borderId="1" xfId="0" applyNumberFormat="1" applyFont="1" applyFill="1" applyBorder="1" applyAlignment="1">
      <alignment horizontal="left"/>
    </xf>
    <xf numFmtId="0" fontId="9" fillId="0" borderId="1" xfId="0" applyFont="1" applyFill="1" applyBorder="1"/>
    <xf numFmtId="3" fontId="9" fillId="0" borderId="1" xfId="0" applyNumberFormat="1" applyFont="1" applyFill="1" applyBorder="1"/>
    <xf numFmtId="3" fontId="9" fillId="0" borderId="0" xfId="0" applyNumberFormat="1" applyFont="1" applyFill="1"/>
    <xf numFmtId="0" fontId="10" fillId="0" borderId="0" xfId="0" applyFont="1" applyFill="1"/>
    <xf numFmtId="0" fontId="7" fillId="0" borderId="0" xfId="0" applyFont="1" applyFill="1" applyAlignment="1">
      <alignment horizontal="center"/>
    </xf>
    <xf numFmtId="10" fontId="7" fillId="0" borderId="1" xfId="0" applyNumberFormat="1" applyFont="1" applyFill="1" applyBorder="1"/>
    <xf numFmtId="10" fontId="5" fillId="0" borderId="1" xfId="0" applyNumberFormat="1" applyFont="1" applyFill="1" applyBorder="1"/>
    <xf numFmtId="10" fontId="12" fillId="0" borderId="1" xfId="0" applyNumberFormat="1" applyFont="1" applyFill="1" applyBorder="1"/>
    <xf numFmtId="10" fontId="9" fillId="0" borderId="1" xfId="0" applyNumberFormat="1" applyFont="1" applyFill="1" applyBorder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microsoft.com/office/2017/10/relationships/person" Target="persons/pers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10/relationships/person" Target="persons/person1.xml"/><Relationship Id="rId5" Type="http://schemas.openxmlformats.org/officeDocument/2006/relationships/styles" Target="styles.xml"/><Relationship Id="rId10" Type="http://schemas.microsoft.com/office/2017/10/relationships/person" Target="persons/person0.xml"/><Relationship Id="rId4" Type="http://schemas.openxmlformats.org/officeDocument/2006/relationships/theme" Target="theme/theme1.xml"/><Relationship Id="rId9" Type="http://schemas.microsoft.com/office/2017/10/relationships/person" Target="persons/person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pageSetUpPr fitToPage="1"/>
  </sheetPr>
  <dimension ref="A1:I39"/>
  <sheetViews>
    <sheetView zoomScaleNormal="100" workbookViewId="0">
      <selection activeCell="P3" sqref="P3"/>
    </sheetView>
  </sheetViews>
  <sheetFormatPr defaultColWidth="9.140625" defaultRowHeight="11.25" x14ac:dyDescent="0.2"/>
  <cols>
    <col min="1" max="1" width="35.5703125" style="37" customWidth="1"/>
    <col min="2" max="9" width="12.5703125" style="3" customWidth="1"/>
    <col min="10" max="16384" width="9.140625" style="3"/>
  </cols>
  <sheetData>
    <row r="1" spans="1:9" ht="12.6" customHeight="1" x14ac:dyDescent="0.2">
      <c r="A1" s="135" t="s">
        <v>102</v>
      </c>
      <c r="B1" s="135"/>
      <c r="C1" s="135"/>
      <c r="D1" s="135"/>
      <c r="E1" s="135"/>
      <c r="F1" s="135"/>
      <c r="G1" s="135"/>
      <c r="H1" s="135"/>
      <c r="I1" s="135"/>
    </row>
    <row r="2" spans="1:9" ht="12.6" customHeight="1" x14ac:dyDescent="0.2">
      <c r="A2" s="135" t="s">
        <v>547</v>
      </c>
      <c r="B2" s="135"/>
      <c r="C2" s="135"/>
      <c r="D2" s="135"/>
      <c r="E2" s="135"/>
      <c r="F2" s="135"/>
      <c r="G2" s="135"/>
      <c r="H2" s="135"/>
      <c r="I2" s="135"/>
    </row>
    <row r="3" spans="1:9" ht="12.6" customHeight="1" x14ac:dyDescent="0.2">
      <c r="A3" s="27"/>
      <c r="B3" s="27"/>
      <c r="C3" s="27"/>
      <c r="D3" s="27"/>
      <c r="E3" s="27"/>
      <c r="F3" s="27"/>
      <c r="G3" s="27"/>
      <c r="H3" s="27"/>
    </row>
    <row r="4" spans="1:9" x14ac:dyDescent="0.2">
      <c r="A4" s="28"/>
      <c r="B4" s="133" t="s">
        <v>333</v>
      </c>
      <c r="C4" s="133"/>
      <c r="D4" s="133"/>
      <c r="E4" s="133"/>
      <c r="F4" s="134" t="s">
        <v>334</v>
      </c>
      <c r="G4" s="133"/>
      <c r="H4" s="133"/>
      <c r="I4" s="133"/>
    </row>
    <row r="5" spans="1:9" s="29" customFormat="1" ht="36" customHeight="1" x14ac:dyDescent="0.2">
      <c r="A5" s="28" t="s">
        <v>7</v>
      </c>
      <c r="B5" s="12" t="s">
        <v>484</v>
      </c>
      <c r="C5" s="12" t="s">
        <v>482</v>
      </c>
      <c r="D5" s="12" t="s">
        <v>483</v>
      </c>
      <c r="E5" s="12" t="s">
        <v>485</v>
      </c>
      <c r="F5" s="12" t="s">
        <v>484</v>
      </c>
      <c r="G5" s="12" t="s">
        <v>482</v>
      </c>
      <c r="H5" s="12" t="s">
        <v>483</v>
      </c>
      <c r="I5" s="12" t="s">
        <v>485</v>
      </c>
    </row>
    <row r="6" spans="1:9" s="29" customFormat="1" ht="12" customHeight="1" x14ac:dyDescent="0.2">
      <c r="A6" s="40" t="s">
        <v>527</v>
      </c>
      <c r="B6" s="41">
        <f>Önkormányzat!D16</f>
        <v>0</v>
      </c>
      <c r="C6" s="41">
        <f>Önkormányzat!E16</f>
        <v>11315368</v>
      </c>
      <c r="D6" s="41">
        <f>Önkormányzat!F16</f>
        <v>11315368</v>
      </c>
      <c r="E6" s="41">
        <f>Önkormányzat!G16</f>
        <v>11315368</v>
      </c>
      <c r="F6" s="42"/>
      <c r="G6" s="42"/>
      <c r="H6" s="42"/>
      <c r="I6" s="42"/>
    </row>
    <row r="7" spans="1:9" x14ac:dyDescent="0.2">
      <c r="A7" s="30" t="s">
        <v>89</v>
      </c>
      <c r="B7" s="2">
        <f>SUM(Önkormányzat!D53+Önkormányzat!D67)</f>
        <v>22249000</v>
      </c>
      <c r="C7" s="2">
        <f>SUM(Önkormányzat!E53+Önkormányzat!E67)</f>
        <v>0</v>
      </c>
      <c r="D7" s="2">
        <f>SUM(Önkormányzat!F53+Önkormányzat!F67)</f>
        <v>22249000</v>
      </c>
      <c r="E7" s="2">
        <f>SUM(Önkormányzat!G53+Önkormányzat!G67)</f>
        <v>20993379</v>
      </c>
      <c r="F7" s="31">
        <f>Önkormányzat!D74+Önkormányzat!D60</f>
        <v>5622000</v>
      </c>
      <c r="G7" s="31">
        <f>Önkormányzat!E74+Önkormányzat!E60</f>
        <v>0</v>
      </c>
      <c r="H7" s="31">
        <f>Önkormányzat!F74+Önkormányzat!F60</f>
        <v>5622000</v>
      </c>
      <c r="I7" s="31">
        <f>Önkormányzat!G74+Önkormányzat!G60</f>
        <v>5675519</v>
      </c>
    </row>
    <row r="8" spans="1:9" ht="14.25" customHeight="1" x14ac:dyDescent="0.2">
      <c r="A8" s="30" t="s">
        <v>90</v>
      </c>
      <c r="B8" s="2">
        <f>(Önkormányzat!D86)</f>
        <v>34733933</v>
      </c>
      <c r="C8" s="2">
        <f>(Önkormányzat!E86)</f>
        <v>0</v>
      </c>
      <c r="D8" s="2">
        <f>(Önkormányzat!F86)</f>
        <v>34733933</v>
      </c>
      <c r="E8" s="2">
        <f>(Önkormányzat!G86)</f>
        <v>33716587</v>
      </c>
      <c r="F8" s="2"/>
      <c r="G8" s="2"/>
      <c r="H8" s="2"/>
      <c r="I8" s="2"/>
    </row>
    <row r="9" spans="1:9" ht="13.5" customHeight="1" x14ac:dyDescent="0.2">
      <c r="A9" s="30" t="s">
        <v>169</v>
      </c>
      <c r="B9" s="2">
        <f>(Önkormányzat!D96)</f>
        <v>140000</v>
      </c>
      <c r="C9" s="2">
        <f>(Önkormányzat!E96)</f>
        <v>0</v>
      </c>
      <c r="D9" s="2">
        <f>(Önkormányzat!F96)</f>
        <v>140000</v>
      </c>
      <c r="E9" s="2">
        <f>(Önkormányzat!G96)</f>
        <v>76396</v>
      </c>
      <c r="F9" s="2"/>
      <c r="G9" s="2"/>
      <c r="H9" s="2"/>
      <c r="I9" s="2"/>
    </row>
    <row r="10" spans="1:9" ht="19.5" customHeight="1" x14ac:dyDescent="0.2">
      <c r="A10" s="32" t="s">
        <v>324</v>
      </c>
      <c r="B10" s="2">
        <f>(Önkormányzat!D121)</f>
        <v>6566000</v>
      </c>
      <c r="C10" s="2">
        <f>(Önkormányzat!E121)</f>
        <v>0</v>
      </c>
      <c r="D10" s="2">
        <f>(Önkormányzat!F121)</f>
        <v>6566000</v>
      </c>
      <c r="E10" s="2">
        <f>(Önkormányzat!G121)</f>
        <v>0</v>
      </c>
      <c r="F10" s="2">
        <f>(Önkormányzat!D110)</f>
        <v>7064000</v>
      </c>
      <c r="G10" s="2">
        <f>(Önkormányzat!E110)</f>
        <v>0</v>
      </c>
      <c r="H10" s="2">
        <f>(Önkormányzat!F110)</f>
        <v>7064000</v>
      </c>
      <c r="I10" s="2">
        <f>(Önkormányzat!G110)</f>
        <v>0</v>
      </c>
    </row>
    <row r="11" spans="1:9" ht="11.45" customHeight="1" x14ac:dyDescent="0.2">
      <c r="A11" s="30" t="s">
        <v>240</v>
      </c>
      <c r="B11" s="2">
        <f>(Önkormányzat!D273)</f>
        <v>127000</v>
      </c>
      <c r="C11" s="2">
        <f>(Önkormányzat!E273)</f>
        <v>0</v>
      </c>
      <c r="D11" s="2">
        <f>(Önkormányzat!F273)</f>
        <v>127000</v>
      </c>
      <c r="E11" s="2">
        <f>(Önkormányzat!G273)</f>
        <v>0</v>
      </c>
      <c r="F11" s="2"/>
      <c r="G11" s="2"/>
      <c r="H11" s="2"/>
      <c r="I11" s="2"/>
    </row>
    <row r="12" spans="1:9" ht="11.45" customHeight="1" x14ac:dyDescent="0.2">
      <c r="A12" s="30" t="s">
        <v>8</v>
      </c>
      <c r="B12" s="2">
        <f>(Önkormányzat!D283)</f>
        <v>12764000</v>
      </c>
      <c r="C12" s="2">
        <f>(Önkormányzat!E283)</f>
        <v>1618000</v>
      </c>
      <c r="D12" s="2">
        <f>(Önkormányzat!F283)</f>
        <v>14382000</v>
      </c>
      <c r="E12" s="2">
        <f>(Önkormányzat!G283)</f>
        <v>14119370</v>
      </c>
      <c r="F12" s="2"/>
      <c r="G12" s="2"/>
      <c r="H12" s="2"/>
      <c r="I12" s="2"/>
    </row>
    <row r="13" spans="1:9" ht="11.45" customHeight="1" x14ac:dyDescent="0.2">
      <c r="A13" s="30" t="s">
        <v>288</v>
      </c>
      <c r="B13" s="2"/>
      <c r="C13" s="2"/>
      <c r="D13" s="2"/>
      <c r="E13" s="2"/>
      <c r="F13" s="2">
        <f>(Önkormányzat!D296)</f>
        <v>166000000</v>
      </c>
      <c r="G13" s="2">
        <f>(Önkormányzat!E296)</f>
        <v>37717000</v>
      </c>
      <c r="H13" s="2">
        <f>(Önkormányzat!F296)</f>
        <v>203717000</v>
      </c>
      <c r="I13" s="2">
        <f>(Önkormányzat!G296)</f>
        <v>174184145</v>
      </c>
    </row>
    <row r="14" spans="1:9" ht="14.25" customHeight="1" x14ac:dyDescent="0.2">
      <c r="A14" s="30" t="s">
        <v>0</v>
      </c>
      <c r="B14" s="2">
        <f>(Önkormányzat!D222)</f>
        <v>147585076</v>
      </c>
      <c r="C14" s="2">
        <f>(Önkormányzat!E222)</f>
        <v>7483050</v>
      </c>
      <c r="D14" s="2">
        <f>(Önkormányzat!F222)</f>
        <v>155068126</v>
      </c>
      <c r="E14" s="2">
        <f>(Önkormányzat!G222)</f>
        <v>135532283</v>
      </c>
      <c r="F14" s="2">
        <f>(Önkormányzat!D143)</f>
        <v>223875814</v>
      </c>
      <c r="G14" s="2">
        <f>(Önkormányzat!E143)</f>
        <v>1180117</v>
      </c>
      <c r="H14" s="2">
        <f>(Önkormányzat!F143)</f>
        <v>225055931</v>
      </c>
      <c r="I14" s="2">
        <f>(Önkormányzat!G143)</f>
        <v>258662116</v>
      </c>
    </row>
    <row r="15" spans="1:9" ht="14.25" customHeight="1" x14ac:dyDescent="0.2">
      <c r="A15" s="30" t="s">
        <v>422</v>
      </c>
      <c r="B15" s="2">
        <f>Önkormányzat!D237</f>
        <v>121569533</v>
      </c>
      <c r="C15" s="2">
        <f>Önkormányzat!E237</f>
        <v>0</v>
      </c>
      <c r="D15" s="2">
        <f>Önkormányzat!F237</f>
        <v>121569533</v>
      </c>
      <c r="E15" s="2">
        <f>Önkormányzat!G237</f>
        <v>109169533</v>
      </c>
      <c r="F15" s="33"/>
      <c r="G15" s="33"/>
      <c r="H15" s="33"/>
      <c r="I15" s="33"/>
    </row>
    <row r="16" spans="1:9" ht="14.25" customHeight="1" x14ac:dyDescent="0.2">
      <c r="A16" s="39" t="s">
        <v>427</v>
      </c>
      <c r="B16" s="2">
        <f>Önkormányzat!D258</f>
        <v>75140349</v>
      </c>
      <c r="C16" s="2">
        <f>Önkormányzat!E258</f>
        <v>0</v>
      </c>
      <c r="D16" s="2">
        <f>Önkormányzat!F258</f>
        <v>75140349</v>
      </c>
      <c r="E16" s="2">
        <f>Önkormányzat!G258</f>
        <v>63326199</v>
      </c>
      <c r="F16" s="33">
        <f>Önkormányzat!D245</f>
        <v>41167899</v>
      </c>
      <c r="G16" s="33">
        <f>Önkormányzat!E245</f>
        <v>7365791</v>
      </c>
      <c r="H16" s="33">
        <f>Önkormányzat!F245</f>
        <v>48533690</v>
      </c>
      <c r="I16" s="33">
        <f>Önkormányzat!G245</f>
        <v>36988545</v>
      </c>
    </row>
    <row r="17" spans="1:9" ht="13.5" customHeight="1" x14ac:dyDescent="0.2">
      <c r="A17" s="30" t="s">
        <v>372</v>
      </c>
      <c r="B17" s="2">
        <v>0</v>
      </c>
      <c r="C17" s="2">
        <v>1</v>
      </c>
      <c r="D17" s="2">
        <v>2</v>
      </c>
      <c r="E17" s="2">
        <v>3</v>
      </c>
      <c r="F17" s="31">
        <f>Önkormányzat!D265</f>
        <v>6970000</v>
      </c>
      <c r="G17" s="31">
        <f>Önkormányzat!E265</f>
        <v>0</v>
      </c>
      <c r="H17" s="31">
        <f>Önkormányzat!F265</f>
        <v>6970000</v>
      </c>
      <c r="I17" s="31">
        <f>Önkormányzat!G265</f>
        <v>6970164</v>
      </c>
    </row>
    <row r="18" spans="1:9" ht="11.45" customHeight="1" x14ac:dyDescent="0.2">
      <c r="A18" s="30" t="s">
        <v>1</v>
      </c>
      <c r="B18" s="2">
        <f>Önkormányzat!D304+Önkormányzat!D333</f>
        <v>2926255</v>
      </c>
      <c r="C18" s="2">
        <f>Önkormányzat!E304+Önkormányzat!E333</f>
        <v>393800</v>
      </c>
      <c r="D18" s="2">
        <f>Önkormányzat!F304+Önkormányzat!F333</f>
        <v>3320055</v>
      </c>
      <c r="E18" s="2">
        <f>Önkormányzat!G304+Önkormányzat!G333</f>
        <v>3320055</v>
      </c>
      <c r="F18" s="2">
        <f>(Önkormányzat!D326)</f>
        <v>48183052</v>
      </c>
      <c r="G18" s="2">
        <f>(Önkormányzat!E326)</f>
        <v>13188013</v>
      </c>
      <c r="H18" s="2">
        <f>(Önkormányzat!F326)</f>
        <v>61371065</v>
      </c>
      <c r="I18" s="2">
        <f>(Önkormányzat!G326)</f>
        <v>61371065</v>
      </c>
    </row>
    <row r="19" spans="1:9" ht="11.45" customHeight="1" x14ac:dyDescent="0.2">
      <c r="A19" s="30" t="s">
        <v>297</v>
      </c>
      <c r="B19" s="2">
        <f>(Önkormányzat!D341)</f>
        <v>127000</v>
      </c>
      <c r="C19" s="2">
        <f>(Önkormányzat!E341)</f>
        <v>0</v>
      </c>
      <c r="D19" s="2">
        <f>(Önkormányzat!F341)</f>
        <v>127000</v>
      </c>
      <c r="E19" s="2">
        <f>(Önkormányzat!G341)</f>
        <v>91200</v>
      </c>
      <c r="F19" s="2"/>
      <c r="G19" s="2"/>
      <c r="H19" s="2"/>
      <c r="I19" s="2"/>
    </row>
    <row r="20" spans="1:9" ht="11.45" customHeight="1" x14ac:dyDescent="0.2">
      <c r="A20" s="30" t="s">
        <v>149</v>
      </c>
      <c r="B20" s="2">
        <f>(Önkormányzat!D350)</f>
        <v>12218763</v>
      </c>
      <c r="C20" s="2">
        <f>(Önkormányzat!E350)</f>
        <v>35275483</v>
      </c>
      <c r="D20" s="2">
        <f>(Önkormányzat!F350)</f>
        <v>47494246</v>
      </c>
      <c r="E20" s="2">
        <f>(Önkormányzat!G350)</f>
        <v>0</v>
      </c>
      <c r="F20" s="2"/>
      <c r="G20" s="2"/>
      <c r="H20" s="2"/>
      <c r="I20" s="2"/>
    </row>
    <row r="21" spans="1:9" ht="11.45" customHeight="1" x14ac:dyDescent="0.2">
      <c r="A21" s="30" t="s">
        <v>150</v>
      </c>
      <c r="B21" s="2">
        <f>(Önkormányzat!D363)</f>
        <v>1905000</v>
      </c>
      <c r="C21" s="2">
        <f>(Önkormányzat!E363)</f>
        <v>0</v>
      </c>
      <c r="D21" s="2">
        <f>(Önkormányzat!F363)</f>
        <v>1905000</v>
      </c>
      <c r="E21" s="2">
        <f>(Önkormányzat!G363)</f>
        <v>254472</v>
      </c>
      <c r="F21" s="2"/>
      <c r="G21" s="2"/>
      <c r="H21" s="2"/>
      <c r="I21" s="2"/>
    </row>
    <row r="22" spans="1:9" ht="11.45" customHeight="1" x14ac:dyDescent="0.2">
      <c r="A22" s="30" t="s">
        <v>2</v>
      </c>
      <c r="B22" s="2">
        <f>(Önkormányzat!D392+Önkormányzat!D399)</f>
        <v>12220000</v>
      </c>
      <c r="C22" s="2">
        <f>(Önkormányzat!E392+Önkormányzat!E399)</f>
        <v>0</v>
      </c>
      <c r="D22" s="2">
        <f>(Önkormányzat!F392+Önkormányzat!F399)</f>
        <v>12220000</v>
      </c>
      <c r="E22" s="2">
        <f>(Önkormányzat!G392+Önkormányzat!G399)</f>
        <v>11556493</v>
      </c>
      <c r="F22" s="31">
        <f>Önkormányzat!D406</f>
        <v>0</v>
      </c>
      <c r="G22" s="31">
        <f>Önkormányzat!E406</f>
        <v>0</v>
      </c>
      <c r="H22" s="31">
        <f>Önkormányzat!F406</f>
        <v>0</v>
      </c>
      <c r="I22" s="31">
        <f>Önkormányzat!G406</f>
        <v>2447000</v>
      </c>
    </row>
    <row r="23" spans="1:9" ht="11.45" customHeight="1" x14ac:dyDescent="0.2">
      <c r="A23" s="30" t="s">
        <v>151</v>
      </c>
      <c r="B23" s="2">
        <f>(Önkormányzat!D421)</f>
        <v>1865000</v>
      </c>
      <c r="C23" s="2">
        <f>(Önkormányzat!E421)</f>
        <v>0</v>
      </c>
      <c r="D23" s="2">
        <f>(Önkormányzat!F421)</f>
        <v>1865000</v>
      </c>
      <c r="E23" s="2">
        <f>(Önkormányzat!G421)</f>
        <v>862904</v>
      </c>
      <c r="F23" s="2">
        <f>Önkormányzat!D428</f>
        <v>0</v>
      </c>
      <c r="G23" s="2">
        <f>Önkormányzat!E428</f>
        <v>0</v>
      </c>
      <c r="H23" s="2">
        <f>Önkormányzat!F428</f>
        <v>0</v>
      </c>
      <c r="I23" s="2">
        <f>Önkormányzat!G428</f>
        <v>33237</v>
      </c>
    </row>
    <row r="24" spans="1:9" ht="11.45" customHeight="1" x14ac:dyDescent="0.2">
      <c r="A24" s="30" t="s">
        <v>3</v>
      </c>
      <c r="B24" s="2">
        <f>(Önkormányzat!D442)</f>
        <v>3044856</v>
      </c>
      <c r="C24" s="2">
        <f>(Önkormányzat!E442)</f>
        <v>0</v>
      </c>
      <c r="D24" s="2">
        <f>(Önkormányzat!F442)</f>
        <v>3044856</v>
      </c>
      <c r="E24" s="2">
        <f>(Önkormányzat!G442)</f>
        <v>3044856</v>
      </c>
      <c r="F24" s="2">
        <f>Önkormányzat!D435</f>
        <v>1304000</v>
      </c>
      <c r="G24" s="2">
        <f>Önkormányzat!E435</f>
        <v>0</v>
      </c>
      <c r="H24" s="2">
        <f>Önkormányzat!F435</f>
        <v>1304000</v>
      </c>
      <c r="I24" s="2">
        <f>Önkormányzat!G435</f>
        <v>1304000</v>
      </c>
    </row>
    <row r="25" spans="1:9" ht="12.75" customHeight="1" x14ac:dyDescent="0.2">
      <c r="A25" s="30" t="s">
        <v>4</v>
      </c>
      <c r="B25" s="2">
        <f>(Önkormányzat!D461)</f>
        <v>6700000</v>
      </c>
      <c r="C25" s="2">
        <f>(Önkormányzat!E461)</f>
        <v>2415220</v>
      </c>
      <c r="D25" s="2">
        <f>(Önkormányzat!F461)</f>
        <v>9115220</v>
      </c>
      <c r="E25" s="2">
        <f>(Önkormányzat!G461)</f>
        <v>9115130</v>
      </c>
      <c r="F25" s="2">
        <f>Önkormányzat!D468</f>
        <v>0</v>
      </c>
      <c r="G25" s="2">
        <f>Önkormányzat!E468</f>
        <v>0</v>
      </c>
      <c r="H25" s="2">
        <f>Önkormányzat!F468</f>
        <v>0</v>
      </c>
      <c r="I25" s="2">
        <f>Önkormányzat!G468</f>
        <v>60000</v>
      </c>
    </row>
    <row r="26" spans="1:9" ht="13.5" customHeight="1" x14ac:dyDescent="0.2">
      <c r="A26" s="30" t="s">
        <v>5</v>
      </c>
      <c r="B26" s="2">
        <f>(Önkormányzat!D493)</f>
        <v>2210000</v>
      </c>
      <c r="C26" s="2">
        <f>(Önkormányzat!E493)</f>
        <v>0</v>
      </c>
      <c r="D26" s="2">
        <f>(Önkormányzat!F493)</f>
        <v>2210000</v>
      </c>
      <c r="E26" s="2">
        <f>(Önkormányzat!G493)</f>
        <v>1859805</v>
      </c>
      <c r="F26" s="2"/>
      <c r="G26" s="2"/>
      <c r="H26" s="2"/>
      <c r="I26" s="2"/>
    </row>
    <row r="27" spans="1:9" ht="11.45" customHeight="1" x14ac:dyDescent="0.2">
      <c r="A27" s="30" t="s">
        <v>152</v>
      </c>
      <c r="B27" s="2">
        <f>(Önkormányzat!D518)</f>
        <v>11016000</v>
      </c>
      <c r="C27" s="2">
        <f>(Önkormányzat!E518)</f>
        <v>0</v>
      </c>
      <c r="D27" s="2">
        <f>(Önkormányzat!F518)</f>
        <v>11016000</v>
      </c>
      <c r="E27" s="2">
        <f>(Önkormányzat!G518)</f>
        <v>7148767</v>
      </c>
      <c r="F27" s="2"/>
      <c r="G27" s="2"/>
      <c r="H27" s="2"/>
      <c r="I27" s="2"/>
    </row>
    <row r="28" spans="1:9" ht="12.6" customHeight="1" x14ac:dyDescent="0.2">
      <c r="A28" s="30" t="s">
        <v>153</v>
      </c>
      <c r="B28" s="2">
        <f>(Önkormányzat!D526)</f>
        <v>3500000</v>
      </c>
      <c r="C28" s="2">
        <f>(Önkormányzat!E526)</f>
        <v>0</v>
      </c>
      <c r="D28" s="2">
        <f>(Önkormányzat!F526)</f>
        <v>3500000</v>
      </c>
      <c r="E28" s="2">
        <f>(Önkormányzat!G526)</f>
        <v>3500000</v>
      </c>
      <c r="F28" s="2"/>
      <c r="G28" s="2"/>
      <c r="H28" s="2"/>
      <c r="I28" s="2"/>
    </row>
    <row r="29" spans="1:9" ht="12.75" customHeight="1" x14ac:dyDescent="0.2">
      <c r="A29" s="30" t="s">
        <v>176</v>
      </c>
      <c r="B29" s="2"/>
      <c r="C29" s="2"/>
      <c r="D29" s="2"/>
      <c r="E29" s="2"/>
      <c r="F29" s="2">
        <f>(Önkormányzat!D534)</f>
        <v>61000</v>
      </c>
      <c r="G29" s="2">
        <f>(Önkormányzat!E534)</f>
        <v>0</v>
      </c>
      <c r="H29" s="2">
        <f>(Önkormányzat!F534)</f>
        <v>61000</v>
      </c>
      <c r="I29" s="2">
        <f>(Önkormányzat!G534)</f>
        <v>33100</v>
      </c>
    </row>
    <row r="30" spans="1:9" ht="12.75" customHeight="1" x14ac:dyDescent="0.2">
      <c r="A30" s="30" t="s">
        <v>451</v>
      </c>
      <c r="B30" s="2">
        <f>Önkormányzat!D551</f>
        <v>0</v>
      </c>
      <c r="C30" s="2">
        <f>Önkormányzat!E551</f>
        <v>0</v>
      </c>
      <c r="D30" s="2">
        <f>Önkormányzat!F551</f>
        <v>0</v>
      </c>
      <c r="E30" s="2">
        <f>Önkormányzat!G551</f>
        <v>846960</v>
      </c>
      <c r="F30" s="2"/>
      <c r="G30" s="2"/>
      <c r="H30" s="2"/>
      <c r="I30" s="2"/>
    </row>
    <row r="31" spans="1:9" ht="12" customHeight="1" x14ac:dyDescent="0.2">
      <c r="A31" s="30" t="s">
        <v>177</v>
      </c>
      <c r="B31" s="2"/>
      <c r="C31" s="2"/>
      <c r="D31" s="2"/>
      <c r="E31" s="2"/>
      <c r="F31" s="2">
        <f>(Önkormányzat!D543)</f>
        <v>64000</v>
      </c>
      <c r="G31" s="2">
        <f>(Önkormányzat!E543)</f>
        <v>0</v>
      </c>
      <c r="H31" s="2">
        <f>(Önkormányzat!F543)</f>
        <v>64000</v>
      </c>
      <c r="I31" s="2">
        <f>(Önkormányzat!G543)</f>
        <v>151525</v>
      </c>
    </row>
    <row r="32" spans="1:9" ht="12.6" customHeight="1" x14ac:dyDescent="0.2">
      <c r="A32" s="30" t="s">
        <v>178</v>
      </c>
      <c r="B32" s="2">
        <f>Önkormányzat!D597</f>
        <v>21704000</v>
      </c>
      <c r="C32" s="2">
        <f>Önkormányzat!E597</f>
        <v>950000</v>
      </c>
      <c r="D32" s="2">
        <f>Önkormányzat!F597</f>
        <v>22654000</v>
      </c>
      <c r="E32" s="2">
        <f>Önkormányzat!G597</f>
        <v>19191659</v>
      </c>
      <c r="F32" s="2"/>
      <c r="G32" s="2"/>
      <c r="H32" s="2"/>
      <c r="I32" s="2"/>
    </row>
    <row r="33" spans="1:9" ht="12.6" customHeight="1" x14ac:dyDescent="0.2">
      <c r="A33" s="30" t="s">
        <v>512</v>
      </c>
      <c r="B33" s="2">
        <f>Önkormányzat!D610</f>
        <v>0</v>
      </c>
      <c r="C33" s="2">
        <f>Önkormányzat!E610</f>
        <v>0</v>
      </c>
      <c r="D33" s="2">
        <f>Önkormányzat!F610</f>
        <v>0</v>
      </c>
      <c r="E33" s="2">
        <f>Önkormányzat!G610</f>
        <v>287892</v>
      </c>
      <c r="F33" s="2"/>
      <c r="G33" s="2"/>
      <c r="H33" s="2"/>
      <c r="I33" s="2"/>
    </row>
    <row r="34" spans="1:9" s="36" customFormat="1" ht="22.5" customHeight="1" x14ac:dyDescent="0.2">
      <c r="A34" s="34" t="s">
        <v>9</v>
      </c>
      <c r="B34" s="35">
        <f>SUM(B6:B33)</f>
        <v>500311765</v>
      </c>
      <c r="C34" s="35">
        <f t="shared" ref="C34:E34" si="0">SUM(C6:C33)</f>
        <v>59450922</v>
      </c>
      <c r="D34" s="35">
        <f t="shared" si="0"/>
        <v>559762688</v>
      </c>
      <c r="E34" s="35">
        <f t="shared" si="0"/>
        <v>449329311</v>
      </c>
      <c r="F34" s="35">
        <f>SUM(F6:F33)</f>
        <v>500311765</v>
      </c>
      <c r="G34" s="35">
        <f>SUM(G6:G33)</f>
        <v>59450921</v>
      </c>
      <c r="H34" s="35">
        <f>SUM(H6:H33)</f>
        <v>559762686</v>
      </c>
      <c r="I34" s="35">
        <f>SUM(I6:I33)</f>
        <v>547880416</v>
      </c>
    </row>
    <row r="35" spans="1:9" x14ac:dyDescent="0.2">
      <c r="B35" s="4"/>
      <c r="C35" s="4"/>
      <c r="D35" s="4"/>
      <c r="E35" s="4"/>
      <c r="F35" s="4"/>
      <c r="G35" s="4"/>
      <c r="H35" s="4"/>
      <c r="I35" s="4"/>
    </row>
    <row r="36" spans="1:9" s="6" customFormat="1" x14ac:dyDescent="0.2">
      <c r="A36" s="38"/>
      <c r="B36" s="7"/>
      <c r="C36" s="7"/>
      <c r="D36" s="7"/>
      <c r="E36" s="7"/>
      <c r="F36" s="7"/>
      <c r="G36" s="7"/>
      <c r="H36" s="7"/>
      <c r="I36" s="7"/>
    </row>
    <row r="37" spans="1:9" x14ac:dyDescent="0.2"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38" t="s">
        <v>359</v>
      </c>
      <c r="B38" s="4"/>
      <c r="C38" s="4"/>
      <c r="D38" s="4"/>
      <c r="E38" s="4"/>
      <c r="F38" s="7">
        <f>F34-B34</f>
        <v>0</v>
      </c>
      <c r="G38" s="4"/>
      <c r="H38" s="4"/>
      <c r="I38" s="4"/>
    </row>
    <row r="39" spans="1:9" x14ac:dyDescent="0.2">
      <c r="B39" s="4"/>
      <c r="C39" s="4"/>
      <c r="D39" s="4"/>
      <c r="E39" s="4"/>
      <c r="F39" s="4"/>
      <c r="G39" s="4"/>
      <c r="H39" s="4"/>
      <c r="I39" s="4"/>
    </row>
  </sheetData>
  <mergeCells count="4">
    <mergeCell ref="B4:E4"/>
    <mergeCell ref="F4:I4"/>
    <mergeCell ref="A1:I1"/>
    <mergeCell ref="A2:I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7" orientation="landscape" r:id="rId1"/>
  <headerFooter alignWithMargins="0">
    <oddHeader>&amp;CBalatonberény Önkormányzat 2024.évi zárszámadás
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zoomScaleNormal="100" workbookViewId="0">
      <selection activeCell="N4" sqref="N4"/>
    </sheetView>
  </sheetViews>
  <sheetFormatPr defaultColWidth="9.140625" defaultRowHeight="11.25" x14ac:dyDescent="0.2"/>
  <cols>
    <col min="1" max="1" width="2.85546875" style="3" customWidth="1"/>
    <col min="2" max="2" width="47" style="3" customWidth="1"/>
    <col min="3" max="6" width="12.5703125" style="3" customWidth="1"/>
    <col min="7" max="16384" width="9.140625" style="3"/>
  </cols>
  <sheetData>
    <row r="1" spans="1:11" x14ac:dyDescent="0.2">
      <c r="A1" s="14"/>
      <c r="B1" s="8"/>
      <c r="C1" s="4"/>
      <c r="D1" s="4"/>
      <c r="E1" s="4"/>
      <c r="F1" s="4"/>
    </row>
    <row r="2" spans="1:11" x14ac:dyDescent="0.2">
      <c r="A2" s="136" t="s">
        <v>145</v>
      </c>
      <c r="B2" s="136"/>
      <c r="C2" s="136"/>
      <c r="D2" s="136"/>
      <c r="E2" s="136"/>
      <c r="F2" s="136"/>
    </row>
    <row r="3" spans="1:11" x14ac:dyDescent="0.2">
      <c r="A3" s="137" t="s">
        <v>547</v>
      </c>
      <c r="B3" s="137"/>
      <c r="C3" s="137"/>
      <c r="D3" s="137"/>
      <c r="E3" s="137"/>
      <c r="F3" s="137"/>
    </row>
    <row r="4" spans="1:11" ht="12.75" customHeight="1" x14ac:dyDescent="0.2">
      <c r="A4" s="26"/>
      <c r="B4" s="26"/>
      <c r="C4" s="26"/>
      <c r="D4" s="26"/>
      <c r="E4" s="26"/>
      <c r="F4" s="26" t="s">
        <v>440</v>
      </c>
    </row>
    <row r="5" spans="1:11" s="9" customFormat="1" ht="32.25" customHeight="1" x14ac:dyDescent="0.2">
      <c r="A5" s="10"/>
      <c r="B5" s="11"/>
      <c r="C5" s="12" t="s">
        <v>484</v>
      </c>
      <c r="D5" s="12" t="s">
        <v>482</v>
      </c>
      <c r="E5" s="12" t="s">
        <v>483</v>
      </c>
      <c r="F5" s="12" t="s">
        <v>485</v>
      </c>
    </row>
    <row r="6" spans="1:11" x14ac:dyDescent="0.2">
      <c r="A6" s="14"/>
      <c r="B6" s="15" t="s">
        <v>12</v>
      </c>
      <c r="C6" s="4"/>
      <c r="D6" s="4"/>
      <c r="E6" s="4"/>
      <c r="F6" s="4"/>
    </row>
    <row r="7" spans="1:11" x14ac:dyDescent="0.2">
      <c r="A7" s="16">
        <v>1</v>
      </c>
      <c r="B7" s="1" t="s">
        <v>13</v>
      </c>
      <c r="C7" s="2">
        <f>(Önkormányzat!D653)</f>
        <v>39294000</v>
      </c>
      <c r="D7" s="2">
        <f>(Önkormányzat!E653)</f>
        <v>647168</v>
      </c>
      <c r="E7" s="2">
        <f>(Önkormányzat!F653)</f>
        <v>39941168</v>
      </c>
      <c r="F7" s="2">
        <f>(Önkormányzat!G653)</f>
        <v>37212200</v>
      </c>
    </row>
    <row r="8" spans="1:11" x14ac:dyDescent="0.2">
      <c r="A8" s="16">
        <v>2</v>
      </c>
      <c r="B8" s="1" t="s">
        <v>14</v>
      </c>
      <c r="C8" s="2">
        <f>(Önkormányzat!D654)</f>
        <v>5365000</v>
      </c>
      <c r="D8" s="2">
        <f>(Önkormányzat!E654)</f>
        <v>53882</v>
      </c>
      <c r="E8" s="2">
        <f>(Önkormányzat!F654)</f>
        <v>5418882</v>
      </c>
      <c r="F8" s="2">
        <f>(Önkormányzat!G654)</f>
        <v>4868833</v>
      </c>
    </row>
    <row r="9" spans="1:11" x14ac:dyDescent="0.2">
      <c r="A9" s="16">
        <v>3</v>
      </c>
      <c r="B9" s="1" t="s">
        <v>15</v>
      </c>
      <c r="C9" s="2">
        <f>(Önkormányzat!D655)</f>
        <v>94802129</v>
      </c>
      <c r="D9" s="2">
        <f>(Önkormányzat!E655)</f>
        <v>-2757653</v>
      </c>
      <c r="E9" s="2">
        <f>(Önkormányzat!F655)</f>
        <v>92044476</v>
      </c>
      <c r="F9" s="2">
        <f>(Önkormányzat!G655)</f>
        <v>61698627</v>
      </c>
    </row>
    <row r="10" spans="1:11" x14ac:dyDescent="0.2">
      <c r="A10" s="16">
        <v>4</v>
      </c>
      <c r="B10" s="1" t="s">
        <v>93</v>
      </c>
      <c r="C10" s="2">
        <f>(Önkormányzat!D656)</f>
        <v>48778789</v>
      </c>
      <c r="D10" s="2">
        <f>(Önkormányzat!E656)</f>
        <v>0</v>
      </c>
      <c r="E10" s="2">
        <f>(Önkormányzat!F656)</f>
        <v>48778789</v>
      </c>
      <c r="F10" s="2">
        <f>(Önkormányzat!G656)</f>
        <v>47080443</v>
      </c>
    </row>
    <row r="11" spans="1:11" x14ac:dyDescent="0.2">
      <c r="A11" s="16">
        <v>5</v>
      </c>
      <c r="B11" s="1" t="s">
        <v>94</v>
      </c>
      <c r="C11" s="2">
        <f>(Önkormányzat!D657)</f>
        <v>96110000</v>
      </c>
      <c r="D11" s="2">
        <f>(Önkormányzat!E657)</f>
        <v>8079900</v>
      </c>
      <c r="E11" s="2">
        <f>(Önkormányzat!F657)</f>
        <v>104189900</v>
      </c>
      <c r="F11" s="2">
        <f>(Önkormányzat!G657)</f>
        <v>103725945</v>
      </c>
    </row>
    <row r="12" spans="1:11" x14ac:dyDescent="0.2">
      <c r="A12" s="16">
        <v>6</v>
      </c>
      <c r="B12" s="1" t="s">
        <v>85</v>
      </c>
      <c r="C12" s="2">
        <f>(Önkormányzat!D658)</f>
        <v>0</v>
      </c>
      <c r="D12" s="2">
        <f>(Önkormányzat!E658)</f>
        <v>0</v>
      </c>
      <c r="E12" s="2">
        <f>(Önkormányzat!F658)</f>
        <v>0</v>
      </c>
      <c r="F12" s="2">
        <f>(Önkormányzat!G658)</f>
        <v>0</v>
      </c>
    </row>
    <row r="13" spans="1:11" x14ac:dyDescent="0.2">
      <c r="A13" s="16">
        <v>7</v>
      </c>
      <c r="B13" s="1" t="s">
        <v>16</v>
      </c>
      <c r="C13" s="2">
        <f>(Önkormányzat!D659)</f>
        <v>6700000</v>
      </c>
      <c r="D13" s="2">
        <f>(Önkormányzat!E659)</f>
        <v>20000</v>
      </c>
      <c r="E13" s="2">
        <f>(Önkormányzat!F659)</f>
        <v>6720000</v>
      </c>
      <c r="F13" s="2">
        <f>(Önkormányzat!G659)</f>
        <v>6719910</v>
      </c>
    </row>
    <row r="14" spans="1:11" x14ac:dyDescent="0.2">
      <c r="A14" s="16">
        <v>8</v>
      </c>
      <c r="B14" s="1" t="s">
        <v>17</v>
      </c>
      <c r="C14" s="2"/>
      <c r="D14" s="2"/>
      <c r="E14" s="2"/>
      <c r="F14" s="2"/>
    </row>
    <row r="15" spans="1:11" x14ac:dyDescent="0.2">
      <c r="A15" s="16">
        <v>9</v>
      </c>
      <c r="B15" s="1" t="s">
        <v>18</v>
      </c>
      <c r="C15" s="2">
        <f>(Önkormányzat!D660)</f>
        <v>2094763</v>
      </c>
      <c r="D15" s="2">
        <f>(Önkormányzat!E660)</f>
        <v>39648033</v>
      </c>
      <c r="E15" s="2">
        <f>(Önkormányzat!F660)</f>
        <v>41742796</v>
      </c>
      <c r="F15" s="2">
        <f>(Önkormányzat!G660)</f>
        <v>0</v>
      </c>
    </row>
    <row r="16" spans="1:11" x14ac:dyDescent="0.2">
      <c r="A16" s="16">
        <v>10</v>
      </c>
      <c r="B16" s="5" t="s">
        <v>232</v>
      </c>
      <c r="C16" s="2">
        <f>(Önkormányzat!D661)</f>
        <v>2926255</v>
      </c>
      <c r="D16" s="2">
        <f>(Önkormányzat!E661)</f>
        <v>393800</v>
      </c>
      <c r="E16" s="2">
        <f>(Önkormányzat!F661)</f>
        <v>3320055</v>
      </c>
      <c r="F16" s="2">
        <f>(Önkormányzat!G661)</f>
        <v>3320055</v>
      </c>
      <c r="K16" s="6"/>
    </row>
    <row r="17" spans="1:6" s="6" customFormat="1" x14ac:dyDescent="0.2">
      <c r="A17" s="17">
        <v>11</v>
      </c>
      <c r="B17" s="18" t="s">
        <v>99</v>
      </c>
      <c r="C17" s="13">
        <f t="shared" ref="C17:F17" si="0">SUM(C7:C16)</f>
        <v>296070936</v>
      </c>
      <c r="D17" s="13">
        <f t="shared" si="0"/>
        <v>46085130</v>
      </c>
      <c r="E17" s="13">
        <f t="shared" si="0"/>
        <v>342156066</v>
      </c>
      <c r="F17" s="13">
        <f t="shared" si="0"/>
        <v>264626013</v>
      </c>
    </row>
    <row r="18" spans="1:6" x14ac:dyDescent="0.2">
      <c r="A18" s="16">
        <v>12</v>
      </c>
      <c r="B18" s="1" t="s">
        <v>20</v>
      </c>
      <c r="C18" s="2">
        <f>(Önkormányzat!D664)</f>
        <v>186589958</v>
      </c>
      <c r="D18" s="2">
        <f>(Önkormányzat!E664)</f>
        <v>-90086040</v>
      </c>
      <c r="E18" s="2">
        <f>(Önkormányzat!F664)</f>
        <v>96503918</v>
      </c>
      <c r="F18" s="2">
        <f>(Önkormányzat!G664)</f>
        <v>69987821</v>
      </c>
    </row>
    <row r="19" spans="1:6" x14ac:dyDescent="0.2">
      <c r="A19" s="16">
        <v>13</v>
      </c>
      <c r="B19" s="1" t="s">
        <v>21</v>
      </c>
      <c r="C19" s="2">
        <f>(Önkormányzat!D665)</f>
        <v>7526871</v>
      </c>
      <c r="D19" s="2">
        <f>(Önkormányzat!E665)</f>
        <v>-1345152</v>
      </c>
      <c r="E19" s="2">
        <f>(Önkormányzat!F665)</f>
        <v>6181719</v>
      </c>
      <c r="F19" s="2">
        <f>(Önkormányzat!G665)</f>
        <v>5545941</v>
      </c>
    </row>
    <row r="20" spans="1:6" x14ac:dyDescent="0.2">
      <c r="A20" s="16">
        <v>14</v>
      </c>
      <c r="B20" s="1" t="s">
        <v>91</v>
      </c>
      <c r="C20" s="2">
        <f>(Önkormányzat!D666)</f>
        <v>0</v>
      </c>
      <c r="D20" s="2">
        <f>(Önkormányzat!E666)</f>
        <v>0</v>
      </c>
      <c r="E20" s="2">
        <f>(Önkormányzat!F666)</f>
        <v>0</v>
      </c>
      <c r="F20" s="2">
        <f>(Önkormányzat!G666)</f>
        <v>0</v>
      </c>
    </row>
    <row r="21" spans="1:6" x14ac:dyDescent="0.2">
      <c r="A21" s="16">
        <v>15</v>
      </c>
      <c r="B21" s="1" t="s">
        <v>92</v>
      </c>
      <c r="C21" s="2">
        <f>(Önkormányzat!D667)</f>
        <v>0</v>
      </c>
      <c r="D21" s="2">
        <f>(Önkormányzat!E667)</f>
        <v>0</v>
      </c>
      <c r="E21" s="2">
        <f>(Önkormányzat!F667)</f>
        <v>0</v>
      </c>
      <c r="F21" s="2">
        <f>(Önkormányzat!G667)</f>
        <v>0</v>
      </c>
    </row>
    <row r="22" spans="1:6" x14ac:dyDescent="0.2">
      <c r="A22" s="16">
        <v>16</v>
      </c>
      <c r="B22" s="1" t="s">
        <v>22</v>
      </c>
      <c r="C22" s="2">
        <f>(Önkormányzat!D668)</f>
        <v>10124000</v>
      </c>
      <c r="D22" s="2">
        <f>(Önkormányzat!E668)</f>
        <v>-4372550</v>
      </c>
      <c r="E22" s="2">
        <f>(Önkormányzat!F668)</f>
        <v>5751450</v>
      </c>
      <c r="F22" s="2">
        <f>(Önkormányzat!G668)</f>
        <v>0</v>
      </c>
    </row>
    <row r="23" spans="1:6" s="6" customFormat="1" x14ac:dyDescent="0.2">
      <c r="A23" s="17">
        <v>17</v>
      </c>
      <c r="B23" s="18" t="s">
        <v>100</v>
      </c>
      <c r="C23" s="13">
        <f t="shared" ref="C23:F23" si="1">SUM(C18:C22)</f>
        <v>204240829</v>
      </c>
      <c r="D23" s="13">
        <f t="shared" si="1"/>
        <v>-95803742</v>
      </c>
      <c r="E23" s="13">
        <f t="shared" si="1"/>
        <v>108437087</v>
      </c>
      <c r="F23" s="13">
        <f t="shared" si="1"/>
        <v>75533762</v>
      </c>
    </row>
    <row r="24" spans="1:6" x14ac:dyDescent="0.2">
      <c r="A24" s="16">
        <v>18</v>
      </c>
      <c r="B24" s="1" t="s">
        <v>23</v>
      </c>
      <c r="C24" s="2">
        <f>(Önkormányzat!D669)</f>
        <v>0</v>
      </c>
      <c r="D24" s="2">
        <f>(Önkormányzat!E669)</f>
        <v>109169533</v>
      </c>
      <c r="E24" s="2">
        <f>(Önkormányzat!F669)</f>
        <v>109169533</v>
      </c>
      <c r="F24" s="2">
        <f>(Önkormányzat!G669)</f>
        <v>109169533</v>
      </c>
    </row>
    <row r="25" spans="1:6" x14ac:dyDescent="0.2">
      <c r="A25" s="16">
        <v>19</v>
      </c>
      <c r="B25" s="1" t="s">
        <v>24</v>
      </c>
      <c r="C25" s="2">
        <f>(Önkormányzat!D670)</f>
        <v>0</v>
      </c>
      <c r="D25" s="2">
        <f>(Önkormányzat!E670)</f>
        <v>0</v>
      </c>
      <c r="E25" s="2">
        <f>(Önkormányzat!F670)</f>
        <v>0</v>
      </c>
      <c r="F25" s="2">
        <f>(Önkormányzat!G670)</f>
        <v>0</v>
      </c>
    </row>
    <row r="26" spans="1:6" x14ac:dyDescent="0.2">
      <c r="A26" s="16">
        <v>20</v>
      </c>
      <c r="B26" s="1" t="s">
        <v>19</v>
      </c>
      <c r="C26" s="2">
        <f>(Önkormányzat!D672)</f>
        <v>0</v>
      </c>
      <c r="D26" s="2">
        <f>(Önkormányzat!E672)</f>
        <v>0</v>
      </c>
      <c r="E26" s="2">
        <f>(Önkormányzat!F672)</f>
        <v>0</v>
      </c>
      <c r="F26" s="2">
        <f>(Önkormányzat!G672)</f>
        <v>0</v>
      </c>
    </row>
    <row r="27" spans="1:6" s="6" customFormat="1" x14ac:dyDescent="0.2">
      <c r="A27" s="17">
        <v>21</v>
      </c>
      <c r="B27" s="18" t="s">
        <v>101</v>
      </c>
      <c r="C27" s="13">
        <f>(Önkormányzat!D673)</f>
        <v>500311765</v>
      </c>
      <c r="D27" s="13">
        <f>(Önkormányzat!E673)</f>
        <v>59450921</v>
      </c>
      <c r="E27" s="13">
        <f>(Önkormányzat!F673)</f>
        <v>559762686</v>
      </c>
      <c r="F27" s="13">
        <f>(Önkormányzat!G673)</f>
        <v>449329308</v>
      </c>
    </row>
    <row r="28" spans="1:6" s="22" customFormat="1" x14ac:dyDescent="0.2">
      <c r="A28" s="19"/>
      <c r="B28" s="20"/>
      <c r="C28" s="21"/>
      <c r="D28" s="21"/>
      <c r="E28" s="21"/>
      <c r="F28" s="21"/>
    </row>
    <row r="29" spans="1:6" x14ac:dyDescent="0.2">
      <c r="A29" s="14"/>
      <c r="B29" s="15" t="s">
        <v>25</v>
      </c>
      <c r="C29" s="4"/>
      <c r="D29" s="4"/>
      <c r="E29" s="4"/>
      <c r="F29" s="4"/>
    </row>
    <row r="30" spans="1:6" x14ac:dyDescent="0.2">
      <c r="A30" s="16">
        <v>1</v>
      </c>
      <c r="B30" s="1" t="s">
        <v>26</v>
      </c>
      <c r="C30" s="2">
        <f>(Önkormányzat!D675)</f>
        <v>29092991</v>
      </c>
      <c r="D30" s="2">
        <f>(Önkormányzat!E675)</f>
        <v>8085791</v>
      </c>
      <c r="E30" s="2">
        <f>(Önkormányzat!F675)</f>
        <v>37178782</v>
      </c>
      <c r="F30" s="2">
        <f>(Önkormányzat!G675)</f>
        <v>45931348</v>
      </c>
    </row>
    <row r="31" spans="1:6" x14ac:dyDescent="0.2">
      <c r="A31" s="16">
        <v>2</v>
      </c>
      <c r="B31" s="1" t="s">
        <v>27</v>
      </c>
      <c r="C31" s="2">
        <f>(Önkormányzat!D676)</f>
        <v>48000000</v>
      </c>
      <c r="D31" s="2">
        <f>(Önkormányzat!E676)</f>
        <v>11075000</v>
      </c>
      <c r="E31" s="2">
        <f>(Önkormányzat!F676)</f>
        <v>59075000</v>
      </c>
      <c r="F31" s="2">
        <f>(Önkormányzat!G676)</f>
        <v>55375899</v>
      </c>
    </row>
    <row r="32" spans="1:6" x14ac:dyDescent="0.2">
      <c r="A32" s="16">
        <v>3</v>
      </c>
      <c r="B32" s="1" t="s">
        <v>68</v>
      </c>
      <c r="C32" s="2">
        <f>(Önkormányzat!D677)</f>
        <v>38000000</v>
      </c>
      <c r="D32" s="2">
        <f>(Önkormányzat!E677)</f>
        <v>4164000</v>
      </c>
      <c r="E32" s="2">
        <f>(Önkormányzat!F677)</f>
        <v>42164000</v>
      </c>
      <c r="F32" s="2">
        <f>(Önkormányzat!G677)</f>
        <v>40891962</v>
      </c>
    </row>
    <row r="33" spans="1:6" x14ac:dyDescent="0.2">
      <c r="A33" s="16">
        <v>4</v>
      </c>
      <c r="B33" s="1" t="s">
        <v>147</v>
      </c>
      <c r="C33" s="2">
        <f>(Önkormányzat!D678)</f>
        <v>9000000</v>
      </c>
      <c r="D33" s="2">
        <f>(Önkormányzat!E678)</f>
        <v>1347000</v>
      </c>
      <c r="E33" s="2">
        <f>(Önkormányzat!F678)</f>
        <v>10347000</v>
      </c>
      <c r="F33" s="2">
        <f>(Önkormányzat!G678)</f>
        <v>9740613</v>
      </c>
    </row>
    <row r="34" spans="1:6" x14ac:dyDescent="0.2">
      <c r="A34" s="16">
        <v>5</v>
      </c>
      <c r="B34" s="1" t="s">
        <v>69</v>
      </c>
      <c r="C34" s="2">
        <f>(Önkormányzat!D679)</f>
        <v>20000000</v>
      </c>
      <c r="D34" s="2">
        <f>(Önkormányzat!E679)</f>
        <v>5295000</v>
      </c>
      <c r="E34" s="2">
        <f>(Önkormányzat!F679)</f>
        <v>25295000</v>
      </c>
      <c r="F34" s="2">
        <f>(Önkormányzat!G679)</f>
        <v>24601824</v>
      </c>
    </row>
    <row r="35" spans="1:6" x14ac:dyDescent="0.2">
      <c r="A35" s="16">
        <v>6</v>
      </c>
      <c r="B35" s="1" t="s">
        <v>70</v>
      </c>
      <c r="C35" s="2">
        <f>(Önkormányzat!D680)</f>
        <v>50000000</v>
      </c>
      <c r="D35" s="2">
        <f>(Önkormányzat!E680)</f>
        <v>0</v>
      </c>
      <c r="E35" s="2">
        <f>(Önkormányzat!F680)</f>
        <v>50000000</v>
      </c>
      <c r="F35" s="2">
        <f>(Önkormányzat!G680)</f>
        <v>37713216</v>
      </c>
    </row>
    <row r="36" spans="1:6" x14ac:dyDescent="0.2">
      <c r="A36" s="16">
        <v>7</v>
      </c>
      <c r="B36" s="1" t="s">
        <v>28</v>
      </c>
      <c r="C36" s="2">
        <f>(Önkormányzat!D681)</f>
        <v>1000000</v>
      </c>
      <c r="D36" s="2">
        <f>(Önkormányzat!E681)</f>
        <v>15836000</v>
      </c>
      <c r="E36" s="2">
        <f>(Önkormányzat!F681)</f>
        <v>16836000</v>
      </c>
      <c r="F36" s="2">
        <f>(Önkormányzat!G681)</f>
        <v>5860631</v>
      </c>
    </row>
    <row r="37" spans="1:6" s="6" customFormat="1" x14ac:dyDescent="0.2">
      <c r="A37" s="17">
        <v>8</v>
      </c>
      <c r="B37" s="18" t="s">
        <v>166</v>
      </c>
      <c r="C37" s="13">
        <f t="shared" ref="C37:F37" si="2">SUM(C31:C36)</f>
        <v>166000000</v>
      </c>
      <c r="D37" s="13">
        <f t="shared" si="2"/>
        <v>37717000</v>
      </c>
      <c r="E37" s="13">
        <f t="shared" si="2"/>
        <v>203717000</v>
      </c>
      <c r="F37" s="13">
        <f t="shared" si="2"/>
        <v>174184145</v>
      </c>
    </row>
    <row r="38" spans="1:6" x14ac:dyDescent="0.2">
      <c r="A38" s="16">
        <v>9</v>
      </c>
      <c r="B38" s="23" t="s">
        <v>72</v>
      </c>
      <c r="C38" s="2">
        <f>(Önkormányzat!D682)</f>
        <v>0</v>
      </c>
      <c r="D38" s="2">
        <f>(Önkormányzat!E682)</f>
        <v>0</v>
      </c>
      <c r="E38" s="2">
        <f>(Önkormányzat!F682)</f>
        <v>0</v>
      </c>
      <c r="F38" s="2">
        <f>(Önkormányzat!G682)</f>
        <v>0</v>
      </c>
    </row>
    <row r="39" spans="1:6" x14ac:dyDescent="0.2">
      <c r="A39" s="16">
        <v>10</v>
      </c>
      <c r="B39" s="23" t="s">
        <v>29</v>
      </c>
      <c r="C39" s="2">
        <f>(Önkormányzat!D683)</f>
        <v>0</v>
      </c>
      <c r="D39" s="2">
        <f>(Önkormányzat!E683)</f>
        <v>0</v>
      </c>
      <c r="E39" s="2">
        <f>(Önkormányzat!F683)</f>
        <v>0</v>
      </c>
      <c r="F39" s="2">
        <f>(Önkormányzat!G683)</f>
        <v>0</v>
      </c>
    </row>
    <row r="40" spans="1:6" x14ac:dyDescent="0.2">
      <c r="A40" s="16">
        <v>11</v>
      </c>
      <c r="B40" s="1" t="s">
        <v>71</v>
      </c>
      <c r="C40" s="2">
        <f>(Önkormányzat!D684)</f>
        <v>0</v>
      </c>
      <c r="D40" s="2">
        <f>(Önkormányzat!E684)</f>
        <v>0</v>
      </c>
      <c r="E40" s="2">
        <f>(Önkormányzat!F684)</f>
        <v>0</v>
      </c>
      <c r="F40" s="2">
        <f>(Önkormányzat!G684)</f>
        <v>0</v>
      </c>
    </row>
    <row r="41" spans="1:6" x14ac:dyDescent="0.2">
      <c r="A41" s="16">
        <v>12</v>
      </c>
      <c r="B41" s="1" t="s">
        <v>30</v>
      </c>
      <c r="C41" s="2">
        <f>(Önkormányzat!D685)</f>
        <v>48183052</v>
      </c>
      <c r="D41" s="2">
        <f>(Önkormányzat!E685)</f>
        <v>11420186</v>
      </c>
      <c r="E41" s="2">
        <f>(Önkormányzat!F685)</f>
        <v>59603238</v>
      </c>
      <c r="F41" s="2">
        <f>(Önkormányzat!G685)</f>
        <v>59603238</v>
      </c>
    </row>
    <row r="42" spans="1:6" x14ac:dyDescent="0.2">
      <c r="A42" s="16">
        <v>13</v>
      </c>
      <c r="B42" s="1" t="s">
        <v>95</v>
      </c>
      <c r="C42" s="2">
        <f>(Önkormányzat!D686)</f>
        <v>13990000</v>
      </c>
      <c r="D42" s="2">
        <f>(Önkormányzat!E686)</f>
        <v>0</v>
      </c>
      <c r="E42" s="2">
        <f>(Önkormányzat!F686)</f>
        <v>13990000</v>
      </c>
      <c r="F42" s="2">
        <f>(Önkormányzat!G686)</f>
        <v>9373000</v>
      </c>
    </row>
    <row r="43" spans="1:6" x14ac:dyDescent="0.2">
      <c r="A43" s="16">
        <v>14</v>
      </c>
      <c r="B43" s="1" t="s">
        <v>96</v>
      </c>
      <c r="C43" s="2">
        <f>(Önkormányzat!D687)</f>
        <v>0</v>
      </c>
      <c r="D43" s="2">
        <f>(Önkormányzat!E687)</f>
        <v>460117</v>
      </c>
      <c r="E43" s="2">
        <f>(Önkormányzat!F687)</f>
        <v>460117</v>
      </c>
      <c r="F43" s="2">
        <f>(Önkormányzat!G687)</f>
        <v>520117</v>
      </c>
    </row>
    <row r="44" spans="1:6" x14ac:dyDescent="0.2">
      <c r="A44" s="16">
        <v>15</v>
      </c>
      <c r="B44" s="1" t="s">
        <v>31</v>
      </c>
      <c r="C44" s="2">
        <f>(Önkormányzat!D688)</f>
        <v>0</v>
      </c>
      <c r="D44" s="2">
        <f>(Önkormányzat!E688)</f>
        <v>0</v>
      </c>
      <c r="E44" s="2">
        <f>(Önkormányzat!F688)</f>
        <v>0</v>
      </c>
      <c r="F44" s="2">
        <f>(Önkormányzat!G688)</f>
        <v>0</v>
      </c>
    </row>
    <row r="45" spans="1:6" x14ac:dyDescent="0.2">
      <c r="A45" s="16">
        <v>16</v>
      </c>
      <c r="B45" s="1" t="s">
        <v>87</v>
      </c>
      <c r="C45" s="2">
        <f>(Önkormányzat!D689)</f>
        <v>0</v>
      </c>
      <c r="D45" s="2">
        <f>(Önkormányzat!E689)</f>
        <v>0</v>
      </c>
      <c r="E45" s="2">
        <f>(Önkormányzat!F689)</f>
        <v>0</v>
      </c>
      <c r="F45" s="2">
        <f>(Önkormányzat!G689)</f>
        <v>0</v>
      </c>
    </row>
    <row r="46" spans="1:6" x14ac:dyDescent="0.2">
      <c r="A46" s="16">
        <v>17</v>
      </c>
      <c r="B46" s="5" t="s">
        <v>452</v>
      </c>
      <c r="C46" s="2">
        <f>(Önkormányzat!D690)</f>
        <v>0</v>
      </c>
      <c r="D46" s="2">
        <f>(Önkormányzat!E690)</f>
        <v>1767827</v>
      </c>
      <c r="E46" s="2">
        <f>(Önkormányzat!F690)</f>
        <v>1767827</v>
      </c>
      <c r="F46" s="2">
        <f>(Önkormányzat!G690)</f>
        <v>1767827</v>
      </c>
    </row>
    <row r="47" spans="1:6" s="6" customFormat="1" x14ac:dyDescent="0.2">
      <c r="A47" s="17">
        <v>18</v>
      </c>
      <c r="B47" s="18" t="s">
        <v>167</v>
      </c>
      <c r="C47" s="13">
        <f>(Önkormányzat!D691)</f>
        <v>257266043</v>
      </c>
      <c r="D47" s="13">
        <f>(Önkormányzat!E691)</f>
        <v>59450921</v>
      </c>
      <c r="E47" s="13">
        <f>(Önkormányzat!F691)</f>
        <v>316716964</v>
      </c>
      <c r="F47" s="13">
        <f>(Önkormányzat!G691)</f>
        <v>291379675</v>
      </c>
    </row>
    <row r="48" spans="1:6" x14ac:dyDescent="0.2">
      <c r="A48" s="16">
        <v>19</v>
      </c>
      <c r="B48" s="23" t="s">
        <v>33</v>
      </c>
      <c r="C48" s="2">
        <f>(Önkormányzat!D693)</f>
        <v>800000</v>
      </c>
      <c r="D48" s="2">
        <f>(Önkormányzat!E693)</f>
        <v>0</v>
      </c>
      <c r="E48" s="2">
        <f>(Önkormányzat!F693)</f>
        <v>800000</v>
      </c>
      <c r="F48" s="2">
        <f>(Önkormányzat!G693)</f>
        <v>800000</v>
      </c>
    </row>
    <row r="49" spans="1:6" x14ac:dyDescent="0.2">
      <c r="A49" s="16">
        <v>20</v>
      </c>
      <c r="B49" s="23" t="s">
        <v>10</v>
      </c>
      <c r="C49" s="2">
        <f>(Önkormányzat!D694)</f>
        <v>0</v>
      </c>
      <c r="D49" s="2">
        <f>(Önkormányzat!E694)</f>
        <v>0</v>
      </c>
      <c r="E49" s="2">
        <f>(Önkormányzat!F694)</f>
        <v>0</v>
      </c>
      <c r="F49" s="2">
        <f>(Önkormányzat!G694)</f>
        <v>0</v>
      </c>
    </row>
    <row r="50" spans="1:6" x14ac:dyDescent="0.2">
      <c r="A50" s="16">
        <v>21</v>
      </c>
      <c r="B50" s="5" t="s">
        <v>255</v>
      </c>
      <c r="C50" s="2">
        <f>(Önkormányzat!D695)</f>
        <v>0</v>
      </c>
      <c r="D50" s="2">
        <f>(Önkormányzat!E695)</f>
        <v>0</v>
      </c>
      <c r="E50" s="2">
        <f>(Önkormányzat!F695)</f>
        <v>0</v>
      </c>
      <c r="F50" s="2">
        <f>(Önkormányzat!G695)</f>
        <v>0</v>
      </c>
    </row>
    <row r="51" spans="1:6" x14ac:dyDescent="0.2">
      <c r="A51" s="16">
        <v>22</v>
      </c>
      <c r="B51" s="1" t="s">
        <v>97</v>
      </c>
      <c r="C51" s="2">
        <f>(Önkormányzat!D696)</f>
        <v>41167899</v>
      </c>
      <c r="D51" s="2">
        <f>(Önkormányzat!E696)</f>
        <v>0</v>
      </c>
      <c r="E51" s="2">
        <f>(Önkormányzat!F696)</f>
        <v>41167899</v>
      </c>
      <c r="F51" s="2">
        <f>(Önkormányzat!G696)</f>
        <v>29622754</v>
      </c>
    </row>
    <row r="52" spans="1:6" x14ac:dyDescent="0.2">
      <c r="A52" s="16">
        <v>23</v>
      </c>
      <c r="B52" s="1" t="s">
        <v>98</v>
      </c>
      <c r="C52" s="2">
        <f>(Önkormányzat!D697)</f>
        <v>6970000</v>
      </c>
      <c r="D52" s="2">
        <f>(Önkormányzat!E697)</f>
        <v>0</v>
      </c>
      <c r="E52" s="2">
        <f>(Önkormányzat!F697)</f>
        <v>6970000</v>
      </c>
      <c r="F52" s="2">
        <f>(Önkormányzat!G697)</f>
        <v>31970164</v>
      </c>
    </row>
    <row r="53" spans="1:6" x14ac:dyDescent="0.2">
      <c r="A53" s="16">
        <v>24</v>
      </c>
      <c r="B53" s="1" t="s">
        <v>88</v>
      </c>
      <c r="C53" s="2">
        <f>(Önkormányzat!D698)</f>
        <v>0</v>
      </c>
      <c r="D53" s="2">
        <f>(Önkormányzat!E698)</f>
        <v>0</v>
      </c>
      <c r="E53" s="2">
        <f>(Önkormányzat!F698)</f>
        <v>0</v>
      </c>
      <c r="F53" s="2">
        <f>(Önkormányzat!G698)</f>
        <v>0</v>
      </c>
    </row>
    <row r="54" spans="1:6" x14ac:dyDescent="0.2">
      <c r="A54" s="16">
        <v>25</v>
      </c>
      <c r="B54" s="1" t="s">
        <v>34</v>
      </c>
      <c r="C54" s="2">
        <f>(Önkormányzat!D699)</f>
        <v>194107823</v>
      </c>
      <c r="D54" s="2">
        <f>(Önkormányzat!E699)</f>
        <v>0</v>
      </c>
      <c r="E54" s="2">
        <f>(Önkormányzat!F699)</f>
        <v>194107823</v>
      </c>
      <c r="F54" s="2">
        <f>(Önkormányzat!G699)</f>
        <v>194107823</v>
      </c>
    </row>
    <row r="55" spans="1:6" s="6" customFormat="1" x14ac:dyDescent="0.2">
      <c r="A55" s="16">
        <v>26</v>
      </c>
      <c r="B55" s="18" t="s">
        <v>256</v>
      </c>
      <c r="C55" s="13">
        <f>(Önkormányzat!D700)</f>
        <v>243045722</v>
      </c>
      <c r="D55" s="13">
        <f>(Önkormányzat!E700)</f>
        <v>0</v>
      </c>
      <c r="E55" s="13">
        <f>(Önkormányzat!F700)</f>
        <v>243045722</v>
      </c>
      <c r="F55" s="13">
        <f>(Önkormányzat!G700)</f>
        <v>256500741</v>
      </c>
    </row>
    <row r="56" spans="1:6" x14ac:dyDescent="0.2">
      <c r="A56" s="16">
        <v>27</v>
      </c>
      <c r="B56" s="1" t="s">
        <v>32</v>
      </c>
      <c r="C56" s="2">
        <f>(Önkormányzat!D701)</f>
        <v>0</v>
      </c>
      <c r="D56" s="2">
        <f>(Önkormányzat!E701)</f>
        <v>0</v>
      </c>
      <c r="E56" s="2">
        <f>(Önkormányzat!F701)</f>
        <v>0</v>
      </c>
      <c r="F56" s="2">
        <f>(Önkormányzat!G701)</f>
        <v>0</v>
      </c>
    </row>
    <row r="57" spans="1:6" s="6" customFormat="1" x14ac:dyDescent="0.2">
      <c r="A57" s="16">
        <v>28</v>
      </c>
      <c r="B57" s="18" t="s">
        <v>257</v>
      </c>
      <c r="C57" s="13">
        <f>(Önkormányzat!D702)</f>
        <v>500311765</v>
      </c>
      <c r="D57" s="13">
        <f>(Önkormányzat!E702)</f>
        <v>59450921</v>
      </c>
      <c r="E57" s="13">
        <f>(Önkormányzat!F702)</f>
        <v>559762686</v>
      </c>
      <c r="F57" s="13">
        <f>(Önkormányzat!G702)</f>
        <v>547880416</v>
      </c>
    </row>
    <row r="58" spans="1:6" s="24" customFormat="1" x14ac:dyDescent="0.2">
      <c r="C58" s="25"/>
      <c r="D58" s="25"/>
      <c r="E58" s="25"/>
      <c r="F58" s="25"/>
    </row>
    <row r="59" spans="1:6" x14ac:dyDescent="0.2">
      <c r="A59" s="8"/>
      <c r="C59" s="4"/>
      <c r="D59" s="4"/>
      <c r="E59" s="4"/>
      <c r="F59" s="4"/>
    </row>
    <row r="60" spans="1:6" x14ac:dyDescent="0.2">
      <c r="A60" s="8"/>
      <c r="C60" s="4"/>
      <c r="D60" s="4"/>
      <c r="E60" s="4"/>
      <c r="F60" s="4"/>
    </row>
    <row r="61" spans="1:6" x14ac:dyDescent="0.2">
      <c r="A61" s="8"/>
      <c r="C61" s="4"/>
      <c r="D61" s="4"/>
      <c r="E61" s="4"/>
      <c r="F61" s="4"/>
    </row>
    <row r="62" spans="1:6" x14ac:dyDescent="0.2">
      <c r="A62" s="8"/>
      <c r="C62" s="4"/>
      <c r="D62" s="4"/>
      <c r="E62" s="4"/>
      <c r="F62" s="4"/>
    </row>
  </sheetData>
  <mergeCells count="2">
    <mergeCell ref="A2:F2"/>
    <mergeCell ref="A3:F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8" orientation="portrait" r:id="rId1"/>
  <headerFooter alignWithMargins="0">
    <oddHeader>&amp;CÖnkormányzati szinten összesített 2024.évi zárszámadás Balatonberény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IJ703"/>
  <sheetViews>
    <sheetView tabSelected="1" zoomScale="80" zoomScaleNormal="80" workbookViewId="0">
      <selection activeCell="L7" sqref="L7"/>
    </sheetView>
  </sheetViews>
  <sheetFormatPr defaultColWidth="9.140625" defaultRowHeight="11.25" x14ac:dyDescent="0.2"/>
  <cols>
    <col min="1" max="2" width="7.5703125" style="43" customWidth="1"/>
    <col min="3" max="3" width="49.28515625" style="44" customWidth="1"/>
    <col min="4" max="5" width="12.140625" style="45" customWidth="1"/>
    <col min="6" max="6" width="12.140625" style="45" bestFit="1" customWidth="1"/>
    <col min="7" max="8" width="12.140625" style="45" customWidth="1"/>
    <col min="9" max="9" width="12.7109375" style="45" customWidth="1"/>
    <col min="10" max="13" width="9.140625" style="44"/>
    <col min="14" max="14" width="28.140625" style="44" bestFit="1" customWidth="1"/>
    <col min="15" max="16" width="9.140625" style="44"/>
    <col min="17" max="17" width="10.28515625" style="44" bestFit="1" customWidth="1"/>
    <col min="18" max="16384" width="9.140625" style="44"/>
  </cols>
  <sheetData>
    <row r="1" spans="1:9" x14ac:dyDescent="0.2">
      <c r="C1" s="44" t="s">
        <v>481</v>
      </c>
      <c r="E1" s="46"/>
      <c r="H1" s="47"/>
    </row>
    <row r="2" spans="1:9" x14ac:dyDescent="0.2">
      <c r="H2" s="47"/>
    </row>
    <row r="3" spans="1:9" s="48" customFormat="1" x14ac:dyDescent="0.2">
      <c r="A3" s="48" t="s">
        <v>102</v>
      </c>
      <c r="H3" s="49"/>
      <c r="I3" s="50"/>
    </row>
    <row r="4" spans="1:9" s="54" customFormat="1" x14ac:dyDescent="0.2">
      <c r="A4" s="51" t="s">
        <v>546</v>
      </c>
      <c r="B4" s="51"/>
      <c r="C4" s="51"/>
      <c r="D4" s="51"/>
      <c r="E4" s="51"/>
      <c r="F4" s="51"/>
      <c r="G4" s="51"/>
      <c r="H4" s="52"/>
      <c r="I4" s="53"/>
    </row>
    <row r="5" spans="1:9" s="54" customFormat="1" x14ac:dyDescent="0.2">
      <c r="A5" s="53"/>
      <c r="B5" s="53"/>
      <c r="C5" s="53"/>
      <c r="D5" s="53"/>
      <c r="E5" s="53"/>
      <c r="F5" s="53"/>
      <c r="G5" s="53"/>
      <c r="H5" s="55"/>
      <c r="I5" s="53"/>
    </row>
    <row r="6" spans="1:9" s="48" customFormat="1" ht="30.75" customHeight="1" x14ac:dyDescent="0.2">
      <c r="A6" s="56"/>
      <c r="B6" s="56"/>
      <c r="D6" s="57" t="s">
        <v>484</v>
      </c>
      <c r="E6" s="57" t="s">
        <v>482</v>
      </c>
      <c r="F6" s="57" t="s">
        <v>483</v>
      </c>
      <c r="G6" s="57" t="s">
        <v>487</v>
      </c>
      <c r="H6" s="58" t="s">
        <v>488</v>
      </c>
      <c r="I6" s="59"/>
    </row>
    <row r="7" spans="1:9" s="48" customFormat="1" ht="12" customHeight="1" x14ac:dyDescent="0.2">
      <c r="A7" s="56"/>
      <c r="B7" s="56"/>
      <c r="D7" s="59"/>
      <c r="E7" s="59"/>
      <c r="F7" s="59"/>
      <c r="G7" s="59"/>
      <c r="H7" s="60"/>
      <c r="I7" s="59"/>
    </row>
    <row r="8" spans="1:9" s="48" customFormat="1" x14ac:dyDescent="0.2">
      <c r="A8" s="56" t="s">
        <v>518</v>
      </c>
      <c r="B8" s="56"/>
      <c r="D8" s="61"/>
      <c r="E8" s="61"/>
      <c r="F8" s="61"/>
      <c r="G8" s="61"/>
      <c r="H8" s="49"/>
      <c r="I8" s="61"/>
    </row>
    <row r="9" spans="1:9" s="48" customFormat="1" x14ac:dyDescent="0.2">
      <c r="A9" s="56" t="s">
        <v>193</v>
      </c>
      <c r="B9" s="56"/>
      <c r="D9" s="61"/>
      <c r="E9" s="61"/>
      <c r="F9" s="61"/>
      <c r="G9" s="61"/>
      <c r="H9" s="49"/>
      <c r="I9" s="61"/>
    </row>
    <row r="10" spans="1:9" s="48" customFormat="1" x14ac:dyDescent="0.2">
      <c r="A10" s="62" t="s">
        <v>52</v>
      </c>
      <c r="B10" s="62"/>
      <c r="D10" s="61"/>
      <c r="E10" s="61"/>
      <c r="F10" s="61"/>
      <c r="G10" s="61"/>
      <c r="H10" s="49"/>
      <c r="I10" s="61"/>
    </row>
    <row r="11" spans="1:9" x14ac:dyDescent="0.2">
      <c r="A11" s="63" t="s">
        <v>520</v>
      </c>
      <c r="B11" s="63" t="s">
        <v>184</v>
      </c>
      <c r="C11" s="64" t="s">
        <v>521</v>
      </c>
      <c r="D11" s="65">
        <v>0</v>
      </c>
      <c r="E11" s="65">
        <v>3021547</v>
      </c>
      <c r="F11" s="65">
        <f>SUM(D11:E11)</f>
        <v>3021547</v>
      </c>
      <c r="G11" s="65">
        <v>3021547</v>
      </c>
      <c r="H11" s="66">
        <v>1</v>
      </c>
      <c r="I11" s="45" t="s">
        <v>260</v>
      </c>
    </row>
    <row r="12" spans="1:9" x14ac:dyDescent="0.2">
      <c r="A12" s="63" t="s">
        <v>520</v>
      </c>
      <c r="B12" s="63"/>
      <c r="C12" s="64" t="s">
        <v>522</v>
      </c>
      <c r="D12" s="65">
        <v>0</v>
      </c>
      <c r="E12" s="65">
        <v>2231698</v>
      </c>
      <c r="F12" s="65">
        <f t="shared" ref="F12:F15" si="0">SUM(D12:E12)</f>
        <v>2231698</v>
      </c>
      <c r="G12" s="65">
        <v>2231698</v>
      </c>
      <c r="H12" s="66">
        <v>1</v>
      </c>
      <c r="I12" s="45" t="s">
        <v>260</v>
      </c>
    </row>
    <row r="13" spans="1:9" x14ac:dyDescent="0.2">
      <c r="A13" s="63" t="s">
        <v>523</v>
      </c>
      <c r="B13" s="63" t="s">
        <v>265</v>
      </c>
      <c r="C13" s="64" t="s">
        <v>382</v>
      </c>
      <c r="D13" s="65">
        <v>0</v>
      </c>
      <c r="E13" s="65">
        <v>1418377</v>
      </c>
      <c r="F13" s="65">
        <f t="shared" si="0"/>
        <v>1418377</v>
      </c>
      <c r="G13" s="65">
        <v>1418377</v>
      </c>
      <c r="H13" s="66">
        <v>1</v>
      </c>
      <c r="I13" s="45" t="s">
        <v>260</v>
      </c>
    </row>
    <row r="14" spans="1:9" x14ac:dyDescent="0.2">
      <c r="A14" s="63" t="s">
        <v>524</v>
      </c>
      <c r="B14" s="63" t="s">
        <v>519</v>
      </c>
      <c r="C14" s="64" t="s">
        <v>525</v>
      </c>
      <c r="D14" s="65">
        <v>0</v>
      </c>
      <c r="E14" s="65">
        <v>3656493</v>
      </c>
      <c r="F14" s="65">
        <f t="shared" si="0"/>
        <v>3656493</v>
      </c>
      <c r="G14" s="65">
        <v>3656493</v>
      </c>
      <c r="H14" s="66">
        <v>1</v>
      </c>
      <c r="I14" s="45" t="s">
        <v>260</v>
      </c>
    </row>
    <row r="15" spans="1:9" x14ac:dyDescent="0.2">
      <c r="A15" s="63" t="s">
        <v>454</v>
      </c>
      <c r="B15" s="63" t="s">
        <v>266</v>
      </c>
      <c r="C15" s="64" t="s">
        <v>526</v>
      </c>
      <c r="D15" s="65">
        <v>0</v>
      </c>
      <c r="E15" s="65">
        <v>987253</v>
      </c>
      <c r="F15" s="65">
        <f t="shared" si="0"/>
        <v>987253</v>
      </c>
      <c r="G15" s="65">
        <v>987253</v>
      </c>
      <c r="H15" s="66">
        <v>1</v>
      </c>
      <c r="I15" s="45" t="s">
        <v>260</v>
      </c>
    </row>
    <row r="16" spans="1:9" s="54" customFormat="1" x14ac:dyDescent="0.2">
      <c r="A16" s="67"/>
      <c r="B16" s="67"/>
      <c r="C16" s="68" t="s">
        <v>79</v>
      </c>
      <c r="D16" s="69">
        <f>SUM(D11:D15)</f>
        <v>0</v>
      </c>
      <c r="E16" s="69">
        <f t="shared" ref="E16:F16" si="1">SUM(E11:E15)</f>
        <v>11315368</v>
      </c>
      <c r="F16" s="69">
        <f t="shared" si="1"/>
        <v>11315368</v>
      </c>
      <c r="G16" s="69">
        <v>11315368</v>
      </c>
      <c r="H16" s="129">
        <v>1</v>
      </c>
      <c r="I16" s="46"/>
    </row>
    <row r="17" spans="1:9" s="48" customFormat="1" ht="12" customHeight="1" x14ac:dyDescent="0.2">
      <c r="A17" s="56"/>
      <c r="B17" s="56"/>
      <c r="D17" s="59"/>
      <c r="E17" s="59"/>
      <c r="F17" s="59"/>
      <c r="G17" s="59"/>
      <c r="H17" s="60"/>
      <c r="I17" s="59"/>
    </row>
    <row r="18" spans="1:9" s="48" customFormat="1" ht="12" customHeight="1" x14ac:dyDescent="0.2">
      <c r="A18" s="56"/>
      <c r="B18" s="56"/>
      <c r="D18" s="59"/>
      <c r="E18" s="59"/>
      <c r="F18" s="59"/>
      <c r="G18" s="59"/>
      <c r="H18" s="60"/>
      <c r="I18" s="59"/>
    </row>
    <row r="19" spans="1:9" s="48" customFormat="1" ht="12" customHeight="1" x14ac:dyDescent="0.2">
      <c r="A19" s="56" t="s">
        <v>194</v>
      </c>
      <c r="B19" s="56"/>
      <c r="D19" s="61"/>
      <c r="E19" s="61"/>
      <c r="F19" s="61"/>
      <c r="G19" s="61"/>
      <c r="H19" s="49"/>
      <c r="I19" s="61"/>
    </row>
    <row r="20" spans="1:9" s="48" customFormat="1" ht="12" customHeight="1" x14ac:dyDescent="0.2">
      <c r="A20" s="56" t="s">
        <v>193</v>
      </c>
      <c r="B20" s="56"/>
      <c r="D20" s="61"/>
      <c r="E20" s="61"/>
      <c r="F20" s="61"/>
      <c r="G20" s="61"/>
      <c r="H20" s="49"/>
      <c r="I20" s="61"/>
    </row>
    <row r="21" spans="1:9" s="54" customFormat="1" ht="12" customHeight="1" x14ac:dyDescent="0.2">
      <c r="A21" s="62" t="s">
        <v>52</v>
      </c>
      <c r="B21" s="62"/>
      <c r="D21" s="70"/>
      <c r="E21" s="70"/>
      <c r="F21" s="70"/>
      <c r="G21" s="70"/>
      <c r="H21" s="71"/>
      <c r="I21" s="70"/>
    </row>
    <row r="22" spans="1:9" ht="12" customHeight="1" x14ac:dyDescent="0.2">
      <c r="A22" s="63" t="s">
        <v>267</v>
      </c>
      <c r="B22" s="63" t="s">
        <v>267</v>
      </c>
      <c r="C22" s="64" t="s">
        <v>369</v>
      </c>
      <c r="D22" s="65">
        <v>236000</v>
      </c>
      <c r="E22" s="65"/>
      <c r="F22" s="65">
        <f>SUM(D22:E22)</f>
        <v>236000</v>
      </c>
      <c r="G22" s="65">
        <v>0</v>
      </c>
      <c r="H22" s="66">
        <v>0</v>
      </c>
      <c r="I22" s="45" t="s">
        <v>262</v>
      </c>
    </row>
    <row r="23" spans="1:9" ht="12" customHeight="1" x14ac:dyDescent="0.2">
      <c r="A23" s="63" t="s">
        <v>362</v>
      </c>
      <c r="B23" s="63" t="s">
        <v>279</v>
      </c>
      <c r="C23" s="64" t="s">
        <v>248</v>
      </c>
      <c r="D23" s="65">
        <v>79000</v>
      </c>
      <c r="E23" s="65"/>
      <c r="F23" s="65">
        <f>SUM(D23:E23)</f>
        <v>79000</v>
      </c>
      <c r="G23" s="65">
        <v>0</v>
      </c>
      <c r="H23" s="66">
        <v>0</v>
      </c>
      <c r="I23" s="45" t="s">
        <v>262</v>
      </c>
    </row>
    <row r="24" spans="1:9" ht="12" customHeight="1" x14ac:dyDescent="0.2">
      <c r="A24" s="63" t="s">
        <v>266</v>
      </c>
      <c r="B24" s="63" t="s">
        <v>266</v>
      </c>
      <c r="C24" s="64" t="s">
        <v>118</v>
      </c>
      <c r="D24" s="65">
        <v>85000</v>
      </c>
      <c r="E24" s="65"/>
      <c r="F24" s="65">
        <f t="shared" ref="F24:F37" si="2">SUM(D24:E24)</f>
        <v>85000</v>
      </c>
      <c r="G24" s="65">
        <v>0</v>
      </c>
      <c r="H24" s="66">
        <v>0</v>
      </c>
      <c r="I24" s="45" t="s">
        <v>262</v>
      </c>
    </row>
    <row r="25" spans="1:9" ht="12" customHeight="1" x14ac:dyDescent="0.2">
      <c r="A25" s="63" t="s">
        <v>192</v>
      </c>
      <c r="B25" s="63" t="s">
        <v>192</v>
      </c>
      <c r="C25" s="64" t="s">
        <v>61</v>
      </c>
      <c r="D25" s="65">
        <v>7800000</v>
      </c>
      <c r="E25" s="65"/>
      <c r="F25" s="65">
        <f t="shared" si="2"/>
        <v>7800000</v>
      </c>
      <c r="G25" s="65">
        <v>7573913</v>
      </c>
      <c r="H25" s="66">
        <v>0.97101448717948713</v>
      </c>
      <c r="I25" s="45" t="s">
        <v>262</v>
      </c>
    </row>
    <row r="26" spans="1:9" ht="12" customHeight="1" x14ac:dyDescent="0.2">
      <c r="A26" s="63" t="s">
        <v>192</v>
      </c>
      <c r="B26" s="63"/>
      <c r="C26" s="64" t="s">
        <v>215</v>
      </c>
      <c r="D26" s="65">
        <v>1170000</v>
      </c>
      <c r="E26" s="65"/>
      <c r="F26" s="65">
        <f t="shared" si="2"/>
        <v>1170000</v>
      </c>
      <c r="G26" s="65">
        <v>1170000</v>
      </c>
      <c r="H26" s="66">
        <v>1</v>
      </c>
      <c r="I26" s="45" t="s">
        <v>262</v>
      </c>
    </row>
    <row r="27" spans="1:9" ht="12" customHeight="1" x14ac:dyDescent="0.2">
      <c r="A27" s="63" t="s">
        <v>192</v>
      </c>
      <c r="B27" s="63"/>
      <c r="C27" s="64" t="s">
        <v>258</v>
      </c>
      <c r="D27" s="65">
        <v>232000</v>
      </c>
      <c r="E27" s="65"/>
      <c r="F27" s="65">
        <f t="shared" si="2"/>
        <v>232000</v>
      </c>
      <c r="G27" s="65">
        <v>231900</v>
      </c>
      <c r="H27" s="66">
        <v>0.99956896551724139</v>
      </c>
      <c r="I27" s="45" t="s">
        <v>262</v>
      </c>
    </row>
    <row r="28" spans="1:9" ht="12" customHeight="1" x14ac:dyDescent="0.2">
      <c r="A28" s="63" t="s">
        <v>192</v>
      </c>
      <c r="B28" s="63"/>
      <c r="C28" s="64" t="s">
        <v>143</v>
      </c>
      <c r="D28" s="65">
        <v>30000</v>
      </c>
      <c r="E28" s="65"/>
      <c r="F28" s="65">
        <f t="shared" si="2"/>
        <v>30000</v>
      </c>
      <c r="G28" s="65">
        <v>0</v>
      </c>
      <c r="H28" s="66">
        <v>0</v>
      </c>
      <c r="I28" s="45" t="s">
        <v>262</v>
      </c>
    </row>
    <row r="29" spans="1:9" ht="12" customHeight="1" x14ac:dyDescent="0.2">
      <c r="A29" s="63" t="s">
        <v>192</v>
      </c>
      <c r="B29" s="63"/>
      <c r="C29" s="64" t="s">
        <v>130</v>
      </c>
      <c r="D29" s="65">
        <v>160000</v>
      </c>
      <c r="E29" s="65"/>
      <c r="F29" s="65">
        <f t="shared" si="2"/>
        <v>160000</v>
      </c>
      <c r="G29" s="65">
        <v>158261</v>
      </c>
      <c r="H29" s="66">
        <v>0.98913125000000002</v>
      </c>
      <c r="I29" s="45" t="s">
        <v>262</v>
      </c>
    </row>
    <row r="30" spans="1:9" ht="12" customHeight="1" x14ac:dyDescent="0.2">
      <c r="A30" s="63" t="s">
        <v>192</v>
      </c>
      <c r="B30" s="63"/>
      <c r="C30" s="64" t="s">
        <v>213</v>
      </c>
      <c r="D30" s="65">
        <v>2011000</v>
      </c>
      <c r="E30" s="65"/>
      <c r="F30" s="65">
        <f t="shared" si="2"/>
        <v>2011000</v>
      </c>
      <c r="G30" s="65">
        <v>1972413</v>
      </c>
      <c r="H30" s="66">
        <v>0.98081203381402282</v>
      </c>
      <c r="I30" s="45" t="s">
        <v>262</v>
      </c>
    </row>
    <row r="31" spans="1:9" ht="12" customHeight="1" x14ac:dyDescent="0.2">
      <c r="A31" s="63" t="s">
        <v>192</v>
      </c>
      <c r="B31" s="63"/>
      <c r="C31" s="64" t="s">
        <v>214</v>
      </c>
      <c r="D31" s="65">
        <v>302000</v>
      </c>
      <c r="E31" s="65"/>
      <c r="F31" s="65">
        <f t="shared" si="2"/>
        <v>302000</v>
      </c>
      <c r="G31" s="65">
        <v>295885</v>
      </c>
      <c r="H31" s="66">
        <v>0.97975165562913902</v>
      </c>
      <c r="I31" s="45" t="s">
        <v>262</v>
      </c>
    </row>
    <row r="32" spans="1:9" ht="12" customHeight="1" x14ac:dyDescent="0.2">
      <c r="A32" s="63" t="s">
        <v>192</v>
      </c>
      <c r="B32" s="63"/>
      <c r="C32" s="64" t="s">
        <v>62</v>
      </c>
      <c r="D32" s="65">
        <v>3648000</v>
      </c>
      <c r="E32" s="65"/>
      <c r="F32" s="65">
        <f t="shared" si="2"/>
        <v>3648000</v>
      </c>
      <c r="G32" s="65">
        <v>3661729</v>
      </c>
      <c r="H32" s="66">
        <v>1.0037634320175439</v>
      </c>
      <c r="I32" s="45" t="s">
        <v>262</v>
      </c>
    </row>
    <row r="33" spans="1:9" ht="12" customHeight="1" x14ac:dyDescent="0.2">
      <c r="A33" s="63" t="s">
        <v>268</v>
      </c>
      <c r="B33" s="63" t="s">
        <v>268</v>
      </c>
      <c r="C33" s="64" t="s">
        <v>76</v>
      </c>
      <c r="D33" s="65">
        <v>450000</v>
      </c>
      <c r="E33" s="65"/>
      <c r="F33" s="65">
        <f t="shared" si="2"/>
        <v>450000</v>
      </c>
      <c r="G33" s="65">
        <v>290888</v>
      </c>
      <c r="H33" s="66">
        <v>0.64641777777777776</v>
      </c>
      <c r="I33" s="45" t="s">
        <v>262</v>
      </c>
    </row>
    <row r="34" spans="1:9" ht="12" customHeight="1" x14ac:dyDescent="0.2">
      <c r="A34" s="63" t="s">
        <v>268</v>
      </c>
      <c r="B34" s="63"/>
      <c r="C34" s="64" t="s">
        <v>103</v>
      </c>
      <c r="D34" s="65">
        <v>980000</v>
      </c>
      <c r="E34" s="65"/>
      <c r="F34" s="65">
        <f t="shared" si="2"/>
        <v>980000</v>
      </c>
      <c r="G34" s="65">
        <v>734400</v>
      </c>
      <c r="H34" s="66">
        <v>0.74938775510204081</v>
      </c>
      <c r="I34" s="45" t="s">
        <v>262</v>
      </c>
    </row>
    <row r="35" spans="1:9" ht="12" customHeight="1" x14ac:dyDescent="0.2">
      <c r="A35" s="63" t="s">
        <v>180</v>
      </c>
      <c r="B35" s="63" t="s">
        <v>180</v>
      </c>
      <c r="C35" s="64" t="s">
        <v>86</v>
      </c>
      <c r="D35" s="65">
        <v>2145000</v>
      </c>
      <c r="E35" s="65"/>
      <c r="F35" s="65">
        <f t="shared" si="2"/>
        <v>2145000</v>
      </c>
      <c r="G35" s="65">
        <v>1962536</v>
      </c>
      <c r="H35" s="66">
        <v>0.91493519813519808</v>
      </c>
      <c r="I35" s="45" t="s">
        <v>262</v>
      </c>
    </row>
    <row r="36" spans="1:9" ht="12" customHeight="1" x14ac:dyDescent="0.2">
      <c r="A36" s="63" t="s">
        <v>227</v>
      </c>
      <c r="B36" s="63"/>
      <c r="C36" s="64" t="s">
        <v>11</v>
      </c>
      <c r="D36" s="65">
        <v>130000</v>
      </c>
      <c r="E36" s="65"/>
      <c r="F36" s="65">
        <f t="shared" si="2"/>
        <v>130000</v>
      </c>
      <c r="G36" s="65">
        <v>110305</v>
      </c>
      <c r="H36" s="66">
        <v>0.84850000000000003</v>
      </c>
      <c r="I36" s="45" t="s">
        <v>262</v>
      </c>
    </row>
    <row r="37" spans="1:9" ht="12" customHeight="1" x14ac:dyDescent="0.2">
      <c r="A37" s="63" t="s">
        <v>189</v>
      </c>
      <c r="B37" s="63" t="s">
        <v>189</v>
      </c>
      <c r="C37" s="64" t="s">
        <v>158</v>
      </c>
      <c r="D37" s="65">
        <v>40000</v>
      </c>
      <c r="E37" s="65"/>
      <c r="F37" s="65">
        <f t="shared" si="2"/>
        <v>40000</v>
      </c>
      <c r="G37" s="65">
        <v>0</v>
      </c>
      <c r="H37" s="66">
        <v>0</v>
      </c>
      <c r="I37" s="45" t="s">
        <v>262</v>
      </c>
    </row>
    <row r="38" spans="1:9" ht="12" customHeight="1" x14ac:dyDescent="0.2">
      <c r="A38" s="63" t="s">
        <v>273</v>
      </c>
      <c r="B38" s="63" t="s">
        <v>273</v>
      </c>
      <c r="C38" s="64" t="s">
        <v>83</v>
      </c>
      <c r="D38" s="65">
        <v>50000</v>
      </c>
      <c r="E38" s="65"/>
      <c r="F38" s="65">
        <f t="shared" ref="F38:F52" si="3">SUM(D38:E38)</f>
        <v>50000</v>
      </c>
      <c r="G38" s="65">
        <v>15394</v>
      </c>
      <c r="H38" s="66">
        <v>0.30787999999999999</v>
      </c>
      <c r="I38" s="45" t="s">
        <v>262</v>
      </c>
    </row>
    <row r="39" spans="1:9" ht="12" customHeight="1" x14ac:dyDescent="0.2">
      <c r="A39" s="63" t="s">
        <v>273</v>
      </c>
      <c r="B39" s="63"/>
      <c r="C39" s="64" t="s">
        <v>360</v>
      </c>
      <c r="D39" s="65">
        <v>80000</v>
      </c>
      <c r="E39" s="65"/>
      <c r="F39" s="65">
        <f t="shared" si="3"/>
        <v>80000</v>
      </c>
      <c r="G39" s="65">
        <v>57661</v>
      </c>
      <c r="H39" s="66">
        <v>0.72076249999999997</v>
      </c>
      <c r="I39" s="45" t="s">
        <v>262</v>
      </c>
    </row>
    <row r="40" spans="1:9" ht="12" customHeight="1" x14ac:dyDescent="0.2">
      <c r="A40" s="63" t="s">
        <v>273</v>
      </c>
      <c r="B40" s="63"/>
      <c r="C40" s="64" t="s">
        <v>63</v>
      </c>
      <c r="D40" s="65">
        <v>70000</v>
      </c>
      <c r="E40" s="65"/>
      <c r="F40" s="65">
        <f t="shared" si="3"/>
        <v>70000</v>
      </c>
      <c r="G40" s="65">
        <v>45236</v>
      </c>
      <c r="H40" s="66">
        <v>0.64622857142857137</v>
      </c>
      <c r="I40" s="45" t="s">
        <v>262</v>
      </c>
    </row>
    <row r="41" spans="1:9" ht="12" customHeight="1" x14ac:dyDescent="0.2">
      <c r="A41" s="63" t="s">
        <v>273</v>
      </c>
      <c r="B41" s="63"/>
      <c r="C41" s="64" t="s">
        <v>80</v>
      </c>
      <c r="D41" s="65">
        <v>100000</v>
      </c>
      <c r="E41" s="65"/>
      <c r="F41" s="65">
        <f t="shared" si="3"/>
        <v>100000</v>
      </c>
      <c r="G41" s="65">
        <v>41416</v>
      </c>
      <c r="H41" s="66">
        <v>0.41415999999999997</v>
      </c>
      <c r="I41" s="45" t="s">
        <v>262</v>
      </c>
    </row>
    <row r="42" spans="1:9" ht="12" customHeight="1" x14ac:dyDescent="0.2">
      <c r="A42" s="63" t="s">
        <v>188</v>
      </c>
      <c r="B42" s="63" t="s">
        <v>188</v>
      </c>
      <c r="C42" s="64" t="s">
        <v>292</v>
      </c>
      <c r="D42" s="65">
        <v>120000</v>
      </c>
      <c r="E42" s="65"/>
      <c r="F42" s="65">
        <f t="shared" si="3"/>
        <v>120000</v>
      </c>
      <c r="G42" s="65">
        <v>96837</v>
      </c>
      <c r="H42" s="66">
        <v>0.806975</v>
      </c>
      <c r="I42" s="45" t="s">
        <v>262</v>
      </c>
    </row>
    <row r="43" spans="1:9" ht="12" customHeight="1" x14ac:dyDescent="0.2">
      <c r="A43" s="63" t="s">
        <v>181</v>
      </c>
      <c r="B43" s="63" t="s">
        <v>181</v>
      </c>
      <c r="C43" s="64" t="s">
        <v>157</v>
      </c>
      <c r="D43" s="65">
        <v>330000</v>
      </c>
      <c r="E43" s="65">
        <v>-50000</v>
      </c>
      <c r="F43" s="65">
        <f t="shared" si="3"/>
        <v>280000</v>
      </c>
      <c r="G43" s="65">
        <v>247390</v>
      </c>
      <c r="H43" s="66">
        <v>0.88353571428571431</v>
      </c>
      <c r="I43" s="45" t="s">
        <v>262</v>
      </c>
    </row>
    <row r="44" spans="1:9" ht="12" customHeight="1" x14ac:dyDescent="0.2">
      <c r="A44" s="63" t="s">
        <v>459</v>
      </c>
      <c r="B44" s="63" t="s">
        <v>462</v>
      </c>
      <c r="C44" s="64" t="s">
        <v>293</v>
      </c>
      <c r="D44" s="65">
        <v>150000</v>
      </c>
      <c r="E44" s="65"/>
      <c r="F44" s="65">
        <f t="shared" si="3"/>
        <v>150000</v>
      </c>
      <c r="G44" s="65">
        <v>329198</v>
      </c>
      <c r="H44" s="66">
        <v>2.1946533333333331</v>
      </c>
      <c r="I44" s="45" t="s">
        <v>262</v>
      </c>
    </row>
    <row r="45" spans="1:9" ht="12" customHeight="1" x14ac:dyDescent="0.2">
      <c r="A45" s="63" t="s">
        <v>460</v>
      </c>
      <c r="B45" s="63" t="s">
        <v>463</v>
      </c>
      <c r="C45" s="72" t="s">
        <v>58</v>
      </c>
      <c r="D45" s="65">
        <v>700000</v>
      </c>
      <c r="E45" s="65"/>
      <c r="F45" s="65">
        <f t="shared" si="3"/>
        <v>700000</v>
      </c>
      <c r="G45" s="65">
        <v>804142</v>
      </c>
      <c r="H45" s="66">
        <v>1.1487742857142857</v>
      </c>
      <c r="I45" s="45" t="s">
        <v>262</v>
      </c>
    </row>
    <row r="46" spans="1:9" ht="12" customHeight="1" x14ac:dyDescent="0.2">
      <c r="A46" s="63" t="s">
        <v>461</v>
      </c>
      <c r="B46" s="63" t="s">
        <v>464</v>
      </c>
      <c r="C46" s="72" t="s">
        <v>159</v>
      </c>
      <c r="D46" s="65">
        <v>100000</v>
      </c>
      <c r="E46" s="65">
        <v>50000</v>
      </c>
      <c r="F46" s="65">
        <f t="shared" si="3"/>
        <v>150000</v>
      </c>
      <c r="G46" s="65">
        <v>152466</v>
      </c>
      <c r="H46" s="66">
        <v>1.01644</v>
      </c>
      <c r="I46" s="45" t="s">
        <v>262</v>
      </c>
    </row>
    <row r="47" spans="1:9" ht="12" customHeight="1" x14ac:dyDescent="0.2">
      <c r="A47" s="63" t="s">
        <v>396</v>
      </c>
      <c r="B47" s="63" t="s">
        <v>276</v>
      </c>
      <c r="C47" s="72" t="s">
        <v>397</v>
      </c>
      <c r="D47" s="65">
        <v>30000</v>
      </c>
      <c r="E47" s="65"/>
      <c r="F47" s="65">
        <f t="shared" si="3"/>
        <v>30000</v>
      </c>
      <c r="G47" s="65">
        <v>0</v>
      </c>
      <c r="H47" s="66">
        <v>0</v>
      </c>
      <c r="I47" s="45" t="s">
        <v>262</v>
      </c>
    </row>
    <row r="48" spans="1:9" ht="12" customHeight="1" x14ac:dyDescent="0.2">
      <c r="A48" s="63" t="s">
        <v>187</v>
      </c>
      <c r="B48" s="63" t="s">
        <v>187</v>
      </c>
      <c r="C48" s="72" t="s">
        <v>374</v>
      </c>
      <c r="D48" s="65">
        <v>50000</v>
      </c>
      <c r="E48" s="65"/>
      <c r="F48" s="65">
        <f t="shared" si="3"/>
        <v>50000</v>
      </c>
      <c r="G48" s="65">
        <v>84709</v>
      </c>
      <c r="H48" s="66">
        <v>1.69418</v>
      </c>
      <c r="I48" s="45" t="s">
        <v>262</v>
      </c>
    </row>
    <row r="49" spans="1:11" ht="12" customHeight="1" x14ac:dyDescent="0.2">
      <c r="A49" s="63" t="s">
        <v>185</v>
      </c>
      <c r="B49" s="63" t="s">
        <v>185</v>
      </c>
      <c r="C49" s="72" t="s">
        <v>231</v>
      </c>
      <c r="D49" s="65">
        <v>50000</v>
      </c>
      <c r="E49" s="65"/>
      <c r="F49" s="65">
        <f t="shared" si="3"/>
        <v>50000</v>
      </c>
      <c r="G49" s="65">
        <v>0</v>
      </c>
      <c r="H49" s="66">
        <v>0</v>
      </c>
      <c r="I49" s="45" t="s">
        <v>262</v>
      </c>
    </row>
    <row r="50" spans="1:11" ht="12" customHeight="1" x14ac:dyDescent="0.2">
      <c r="A50" s="63" t="s">
        <v>185</v>
      </c>
      <c r="B50" s="63"/>
      <c r="C50" s="72" t="s">
        <v>348</v>
      </c>
      <c r="D50" s="65">
        <v>120000</v>
      </c>
      <c r="E50" s="65"/>
      <c r="F50" s="65">
        <f t="shared" si="3"/>
        <v>120000</v>
      </c>
      <c r="G50" s="65">
        <v>128000</v>
      </c>
      <c r="H50" s="66">
        <v>1.0666666666666667</v>
      </c>
      <c r="I50" s="45" t="s">
        <v>262</v>
      </c>
    </row>
    <row r="51" spans="1:11" ht="12" customHeight="1" x14ac:dyDescent="0.2">
      <c r="A51" s="63" t="s">
        <v>185</v>
      </c>
      <c r="B51" s="63"/>
      <c r="C51" s="64" t="s">
        <v>140</v>
      </c>
      <c r="D51" s="65">
        <v>50000</v>
      </c>
      <c r="E51" s="65"/>
      <c r="F51" s="65">
        <f t="shared" si="3"/>
        <v>50000</v>
      </c>
      <c r="G51" s="65">
        <v>109704</v>
      </c>
      <c r="H51" s="66">
        <v>2.19408</v>
      </c>
      <c r="I51" s="45" t="s">
        <v>262</v>
      </c>
    </row>
    <row r="52" spans="1:11" ht="12" customHeight="1" x14ac:dyDescent="0.2">
      <c r="A52" s="63" t="s">
        <v>264</v>
      </c>
      <c r="B52" s="63" t="s">
        <v>264</v>
      </c>
      <c r="C52" s="64" t="s">
        <v>55</v>
      </c>
      <c r="D52" s="65">
        <v>551000</v>
      </c>
      <c r="E52" s="65"/>
      <c r="F52" s="65">
        <f t="shared" si="3"/>
        <v>551000</v>
      </c>
      <c r="G52" s="65">
        <v>588996</v>
      </c>
      <c r="H52" s="66">
        <v>1.0689582577132486</v>
      </c>
      <c r="I52" s="45" t="s">
        <v>262</v>
      </c>
      <c r="K52" s="45"/>
    </row>
    <row r="53" spans="1:11" s="54" customFormat="1" ht="12" customHeight="1" x14ac:dyDescent="0.2">
      <c r="A53" s="73"/>
      <c r="B53" s="73"/>
      <c r="C53" s="74" t="s">
        <v>79</v>
      </c>
      <c r="D53" s="75">
        <f t="shared" ref="D53" si="4">SUM(D22:D52)</f>
        <v>22049000</v>
      </c>
      <c r="E53" s="75">
        <f>SUM(E22:E52)</f>
        <v>0</v>
      </c>
      <c r="F53" s="75">
        <f>SUM(F22:F52)</f>
        <v>22049000</v>
      </c>
      <c r="G53" s="75">
        <v>20863379</v>
      </c>
      <c r="H53" s="130">
        <v>0.94622790149213121</v>
      </c>
      <c r="I53" s="70"/>
    </row>
    <row r="54" spans="1:11" s="54" customFormat="1" ht="12" customHeight="1" x14ac:dyDescent="0.2">
      <c r="A54" s="62"/>
      <c r="B54" s="62"/>
      <c r="D54" s="70"/>
      <c r="E54" s="70"/>
      <c r="F54" s="70"/>
      <c r="G54" s="70"/>
      <c r="H54" s="71"/>
      <c r="I54" s="70"/>
    </row>
    <row r="55" spans="1:11" s="54" customFormat="1" ht="12" customHeight="1" x14ac:dyDescent="0.2">
      <c r="A55" s="62"/>
      <c r="B55" s="62"/>
      <c r="D55" s="70"/>
      <c r="E55" s="70"/>
      <c r="F55" s="70"/>
      <c r="G55" s="70"/>
      <c r="H55" s="71"/>
      <c r="I55" s="70"/>
    </row>
    <row r="56" spans="1:11" s="48" customFormat="1" ht="12" customHeight="1" x14ac:dyDescent="0.2">
      <c r="A56" s="56" t="s">
        <v>194</v>
      </c>
      <c r="B56" s="56"/>
      <c r="D56" s="61"/>
      <c r="E56" s="61"/>
      <c r="F56" s="61"/>
      <c r="G56" s="61"/>
      <c r="H56" s="49"/>
      <c r="I56" s="61"/>
    </row>
    <row r="57" spans="1:11" s="48" customFormat="1" ht="12" customHeight="1" x14ac:dyDescent="0.2">
      <c r="A57" s="56" t="s">
        <v>193</v>
      </c>
      <c r="B57" s="56"/>
      <c r="D57" s="61"/>
      <c r="E57" s="61"/>
      <c r="F57" s="61"/>
      <c r="G57" s="61"/>
      <c r="H57" s="49"/>
      <c r="I57" s="61"/>
    </row>
    <row r="58" spans="1:11" s="54" customFormat="1" ht="12" customHeight="1" x14ac:dyDescent="0.2">
      <c r="A58" s="62" t="s">
        <v>50</v>
      </c>
      <c r="B58" s="62"/>
      <c r="D58" s="70"/>
      <c r="E58" s="70"/>
      <c r="F58" s="70"/>
      <c r="G58" s="70"/>
      <c r="H58" s="71"/>
      <c r="I58" s="70"/>
    </row>
    <row r="59" spans="1:11" ht="12" customHeight="1" x14ac:dyDescent="0.2">
      <c r="A59" s="63" t="s">
        <v>457</v>
      </c>
      <c r="B59" s="63" t="s">
        <v>306</v>
      </c>
      <c r="C59" s="64" t="s">
        <v>489</v>
      </c>
      <c r="D59" s="65">
        <v>0</v>
      </c>
      <c r="E59" s="65"/>
      <c r="F59" s="65">
        <f>SUM(D59:E59)</f>
        <v>0</v>
      </c>
      <c r="G59" s="65">
        <v>53519</v>
      </c>
      <c r="H59" s="66">
        <v>0</v>
      </c>
      <c r="I59" s="45" t="s">
        <v>262</v>
      </c>
    </row>
    <row r="60" spans="1:11" s="54" customFormat="1" ht="12" customHeight="1" x14ac:dyDescent="0.2">
      <c r="A60" s="73"/>
      <c r="B60" s="73"/>
      <c r="C60" s="74" t="s">
        <v>79</v>
      </c>
      <c r="D60" s="75">
        <f t="shared" ref="D60:F60" si="5">SUM(D59)</f>
        <v>0</v>
      </c>
      <c r="E60" s="75">
        <f t="shared" si="5"/>
        <v>0</v>
      </c>
      <c r="F60" s="75">
        <f t="shared" si="5"/>
        <v>0</v>
      </c>
      <c r="G60" s="75">
        <v>53519</v>
      </c>
      <c r="H60" s="130">
        <v>0</v>
      </c>
      <c r="I60" s="70"/>
    </row>
    <row r="61" spans="1:11" s="54" customFormat="1" ht="12" customHeight="1" x14ac:dyDescent="0.2">
      <c r="A61" s="62"/>
      <c r="B61" s="62"/>
      <c r="D61" s="70"/>
      <c r="E61" s="70"/>
      <c r="F61" s="70"/>
      <c r="G61" s="70"/>
      <c r="H61" s="71"/>
      <c r="I61" s="70"/>
    </row>
    <row r="62" spans="1:11" s="54" customFormat="1" ht="12" customHeight="1" x14ac:dyDescent="0.2">
      <c r="A62" s="62"/>
      <c r="B62" s="62"/>
      <c r="D62" s="70"/>
      <c r="E62" s="70"/>
      <c r="F62" s="70"/>
      <c r="G62" s="70"/>
      <c r="H62" s="71"/>
      <c r="I62" s="70"/>
    </row>
    <row r="63" spans="1:11" s="48" customFormat="1" ht="12" customHeight="1" x14ac:dyDescent="0.2">
      <c r="A63" s="56" t="s">
        <v>194</v>
      </c>
      <c r="B63" s="56"/>
      <c r="D63" s="61"/>
      <c r="E63" s="61"/>
      <c r="F63" s="61"/>
      <c r="G63" s="61"/>
      <c r="H63" s="49"/>
      <c r="I63" s="61"/>
    </row>
    <row r="64" spans="1:11" s="48" customFormat="1" ht="12" customHeight="1" x14ac:dyDescent="0.2">
      <c r="A64" s="56" t="s">
        <v>193</v>
      </c>
      <c r="B64" s="56"/>
      <c r="D64" s="61"/>
      <c r="E64" s="61"/>
      <c r="F64" s="61"/>
      <c r="G64" s="61"/>
      <c r="H64" s="49"/>
      <c r="I64" s="61"/>
    </row>
    <row r="65" spans="1:9" s="54" customFormat="1" ht="12" customHeight="1" x14ac:dyDescent="0.2">
      <c r="A65" s="62" t="s">
        <v>52</v>
      </c>
      <c r="B65" s="62"/>
      <c r="D65" s="70"/>
      <c r="E65" s="70"/>
      <c r="F65" s="70"/>
      <c r="G65" s="70"/>
      <c r="H65" s="71"/>
      <c r="I65" s="70"/>
    </row>
    <row r="66" spans="1:9" ht="12" customHeight="1" x14ac:dyDescent="0.2">
      <c r="A66" s="63" t="s">
        <v>302</v>
      </c>
      <c r="B66" s="63" t="s">
        <v>270</v>
      </c>
      <c r="C66" s="64" t="s">
        <v>77</v>
      </c>
      <c r="D66" s="65">
        <v>200000</v>
      </c>
      <c r="E66" s="65"/>
      <c r="F66" s="65">
        <f>SUM(D66:E66)</f>
        <v>200000</v>
      </c>
      <c r="G66" s="65">
        <v>130000</v>
      </c>
      <c r="H66" s="66">
        <v>0.65</v>
      </c>
      <c r="I66" s="45" t="s">
        <v>262</v>
      </c>
    </row>
    <row r="67" spans="1:9" s="54" customFormat="1" ht="12" customHeight="1" x14ac:dyDescent="0.2">
      <c r="A67" s="73"/>
      <c r="B67" s="73"/>
      <c r="C67" s="74" t="s">
        <v>79</v>
      </c>
      <c r="D67" s="75">
        <f t="shared" ref="D67" si="6">SUM(D66)</f>
        <v>200000</v>
      </c>
      <c r="E67" s="75">
        <f t="shared" ref="E67:F67" si="7">SUM(E66)</f>
        <v>0</v>
      </c>
      <c r="F67" s="75">
        <f t="shared" si="7"/>
        <v>200000</v>
      </c>
      <c r="G67" s="75">
        <v>130000</v>
      </c>
      <c r="H67" s="130">
        <v>0.65</v>
      </c>
      <c r="I67" s="70"/>
    </row>
    <row r="68" spans="1:9" s="54" customFormat="1" ht="12" customHeight="1" x14ac:dyDescent="0.2">
      <c r="A68" s="62"/>
      <c r="B68" s="62"/>
      <c r="D68" s="70"/>
      <c r="E68" s="70"/>
      <c r="F68" s="70"/>
      <c r="G68" s="70"/>
      <c r="H68" s="71"/>
      <c r="I68" s="70"/>
    </row>
    <row r="69" spans="1:9" x14ac:dyDescent="0.2">
      <c r="H69" s="47"/>
    </row>
    <row r="70" spans="1:9" s="48" customFormat="1" ht="12" customHeight="1" x14ac:dyDescent="0.2">
      <c r="A70" s="56" t="s">
        <v>344</v>
      </c>
      <c r="B70" s="56"/>
      <c r="D70" s="61"/>
      <c r="E70" s="61"/>
      <c r="F70" s="61"/>
      <c r="G70" s="61"/>
      <c r="H70" s="49"/>
      <c r="I70" s="61"/>
    </row>
    <row r="71" spans="1:9" s="48" customFormat="1" ht="12" customHeight="1" x14ac:dyDescent="0.2">
      <c r="A71" s="56" t="s">
        <v>193</v>
      </c>
      <c r="B71" s="56"/>
      <c r="D71" s="61"/>
      <c r="E71" s="61"/>
      <c r="F71" s="61"/>
      <c r="G71" s="61"/>
      <c r="H71" s="49"/>
      <c r="I71" s="61"/>
    </row>
    <row r="72" spans="1:9" s="54" customFormat="1" ht="12" customHeight="1" x14ac:dyDescent="0.2">
      <c r="A72" s="62" t="s">
        <v>50</v>
      </c>
      <c r="B72" s="62"/>
      <c r="D72" s="70"/>
      <c r="E72" s="70"/>
      <c r="F72" s="70"/>
      <c r="G72" s="70"/>
      <c r="H72" s="71"/>
      <c r="I72" s="70"/>
    </row>
    <row r="73" spans="1:9" s="54" customFormat="1" ht="12" customHeight="1" x14ac:dyDescent="0.2">
      <c r="A73" s="76" t="s">
        <v>303</v>
      </c>
      <c r="B73" s="76" t="s">
        <v>271</v>
      </c>
      <c r="C73" s="77" t="s">
        <v>246</v>
      </c>
      <c r="D73" s="65">
        <v>5622000</v>
      </c>
      <c r="E73" s="65"/>
      <c r="F73" s="65">
        <f>SUM(D73:E73)</f>
        <v>5622000</v>
      </c>
      <c r="G73" s="65">
        <v>5622000</v>
      </c>
      <c r="H73" s="66">
        <v>1</v>
      </c>
      <c r="I73" s="45" t="s">
        <v>262</v>
      </c>
    </row>
    <row r="74" spans="1:9" s="54" customFormat="1" ht="12" customHeight="1" x14ac:dyDescent="0.2">
      <c r="A74" s="73"/>
      <c r="B74" s="73"/>
      <c r="C74" s="74" t="s">
        <v>60</v>
      </c>
      <c r="D74" s="75">
        <f t="shared" ref="D74" si="8">SUM(D73:D73)</f>
        <v>5622000</v>
      </c>
      <c r="E74" s="75">
        <f>SUM(E73:E73)</f>
        <v>0</v>
      </c>
      <c r="F74" s="75">
        <f t="shared" ref="F74" si="9">SUM(F73:F73)</f>
        <v>5622000</v>
      </c>
      <c r="G74" s="75">
        <v>5622000</v>
      </c>
      <c r="H74" s="130">
        <v>1</v>
      </c>
      <c r="I74" s="70"/>
    </row>
    <row r="75" spans="1:9" s="54" customFormat="1" ht="12" customHeight="1" x14ac:dyDescent="0.2">
      <c r="A75" s="62"/>
      <c r="B75" s="62"/>
      <c r="D75" s="70"/>
      <c r="E75" s="70"/>
      <c r="F75" s="70"/>
      <c r="G75" s="70"/>
      <c r="H75" s="71"/>
      <c r="I75" s="70"/>
    </row>
    <row r="76" spans="1:9" x14ac:dyDescent="0.2">
      <c r="H76" s="47"/>
    </row>
    <row r="77" spans="1:9" s="48" customFormat="1" ht="12" customHeight="1" x14ac:dyDescent="0.2">
      <c r="A77" s="56" t="s">
        <v>344</v>
      </c>
      <c r="B77" s="56"/>
      <c r="D77" s="61"/>
      <c r="E77" s="61"/>
      <c r="F77" s="61"/>
      <c r="G77" s="61"/>
      <c r="H77" s="49"/>
      <c r="I77" s="61"/>
    </row>
    <row r="78" spans="1:9" s="48" customFormat="1" ht="12" customHeight="1" x14ac:dyDescent="0.2">
      <c r="A78" s="56" t="s">
        <v>193</v>
      </c>
      <c r="B78" s="56"/>
      <c r="D78" s="61"/>
      <c r="E78" s="61"/>
      <c r="F78" s="61"/>
      <c r="G78" s="61"/>
      <c r="H78" s="49"/>
      <c r="I78" s="61"/>
    </row>
    <row r="79" spans="1:9" s="54" customFormat="1" ht="12" customHeight="1" x14ac:dyDescent="0.2">
      <c r="A79" s="62" t="s">
        <v>52</v>
      </c>
      <c r="B79" s="62"/>
      <c r="D79" s="70"/>
      <c r="E79" s="70"/>
      <c r="F79" s="70"/>
      <c r="G79" s="70"/>
      <c r="H79" s="71"/>
      <c r="I79" s="70"/>
    </row>
    <row r="80" spans="1:9" s="54" customFormat="1" ht="12" customHeight="1" x14ac:dyDescent="0.2">
      <c r="A80" s="76" t="s">
        <v>304</v>
      </c>
      <c r="B80" s="76" t="s">
        <v>272</v>
      </c>
      <c r="C80" s="77" t="s">
        <v>144</v>
      </c>
      <c r="D80" s="65">
        <v>31862000</v>
      </c>
      <c r="E80" s="65"/>
      <c r="F80" s="65">
        <f>SUM(D80:E80)</f>
        <v>31862000</v>
      </c>
      <c r="G80" s="65">
        <v>31862000</v>
      </c>
      <c r="H80" s="66">
        <v>1</v>
      </c>
      <c r="I80" s="45" t="s">
        <v>262</v>
      </c>
    </row>
    <row r="81" spans="1:9" ht="12" customHeight="1" x14ac:dyDescent="0.2">
      <c r="A81" s="63" t="s">
        <v>305</v>
      </c>
      <c r="B81" s="63"/>
      <c r="C81" s="64" t="s">
        <v>139</v>
      </c>
      <c r="D81" s="65">
        <v>13020</v>
      </c>
      <c r="E81" s="65"/>
      <c r="F81" s="65">
        <f t="shared" ref="F81:F85" si="10">SUM(D81:E81)</f>
        <v>13020</v>
      </c>
      <c r="G81" s="65">
        <v>13020</v>
      </c>
      <c r="H81" s="66">
        <v>1</v>
      </c>
      <c r="I81" s="45" t="s">
        <v>262</v>
      </c>
    </row>
    <row r="82" spans="1:9" ht="12" customHeight="1" x14ac:dyDescent="0.2">
      <c r="A82" s="63" t="s">
        <v>305</v>
      </c>
      <c r="B82" s="63"/>
      <c r="C82" s="64" t="s">
        <v>175</v>
      </c>
      <c r="D82" s="65">
        <v>859008</v>
      </c>
      <c r="E82" s="65"/>
      <c r="F82" s="65">
        <f t="shared" si="10"/>
        <v>859008</v>
      </c>
      <c r="G82" s="65">
        <v>859008</v>
      </c>
      <c r="H82" s="66">
        <v>1</v>
      </c>
      <c r="I82" s="45" t="s">
        <v>262</v>
      </c>
    </row>
    <row r="83" spans="1:9" ht="12" customHeight="1" x14ac:dyDescent="0.2">
      <c r="A83" s="63" t="s">
        <v>305</v>
      </c>
      <c r="B83" s="63"/>
      <c r="C83" s="64" t="s">
        <v>474</v>
      </c>
      <c r="D83" s="65">
        <v>455700</v>
      </c>
      <c r="E83" s="65"/>
      <c r="F83" s="65">
        <f t="shared" si="10"/>
        <v>455700</v>
      </c>
      <c r="G83" s="65">
        <v>455700</v>
      </c>
      <c r="H83" s="66">
        <v>1</v>
      </c>
      <c r="I83" s="45" t="s">
        <v>262</v>
      </c>
    </row>
    <row r="84" spans="1:9" ht="12" customHeight="1" x14ac:dyDescent="0.2">
      <c r="A84" s="63" t="s">
        <v>305</v>
      </c>
      <c r="B84" s="63"/>
      <c r="C84" s="64" t="s">
        <v>125</v>
      </c>
      <c r="D84" s="65">
        <v>44205</v>
      </c>
      <c r="E84" s="65"/>
      <c r="F84" s="65">
        <f t="shared" si="10"/>
        <v>44205</v>
      </c>
      <c r="G84" s="65">
        <v>23640</v>
      </c>
      <c r="H84" s="66">
        <v>0.53478113335595523</v>
      </c>
      <c r="I84" s="45" t="s">
        <v>262</v>
      </c>
    </row>
    <row r="85" spans="1:9" ht="12" customHeight="1" x14ac:dyDescent="0.2">
      <c r="A85" s="63" t="s">
        <v>305</v>
      </c>
      <c r="B85" s="63"/>
      <c r="C85" s="64" t="s">
        <v>467</v>
      </c>
      <c r="D85" s="65">
        <v>1500000</v>
      </c>
      <c r="E85" s="65"/>
      <c r="F85" s="65">
        <f t="shared" si="10"/>
        <v>1500000</v>
      </c>
      <c r="G85" s="65">
        <v>503219</v>
      </c>
      <c r="H85" s="66">
        <v>0.33547933333333335</v>
      </c>
      <c r="I85" s="45" t="s">
        <v>262</v>
      </c>
    </row>
    <row r="86" spans="1:9" s="54" customFormat="1" ht="12" customHeight="1" x14ac:dyDescent="0.2">
      <c r="A86" s="73"/>
      <c r="B86" s="73"/>
      <c r="C86" s="74" t="s">
        <v>79</v>
      </c>
      <c r="D86" s="75">
        <f>SUM(D80:D85)</f>
        <v>34733933</v>
      </c>
      <c r="E86" s="75">
        <f>SUM(E80:E85)</f>
        <v>0</v>
      </c>
      <c r="F86" s="75">
        <f>SUM(F80:F85)</f>
        <v>34733933</v>
      </c>
      <c r="G86" s="75">
        <v>33716587</v>
      </c>
      <c r="H86" s="130">
        <v>0.97071031374419936</v>
      </c>
      <c r="I86" s="70"/>
    </row>
    <row r="87" spans="1:9" s="54" customFormat="1" ht="12" customHeight="1" x14ac:dyDescent="0.2">
      <c r="A87" s="62"/>
      <c r="B87" s="62"/>
      <c r="D87" s="70"/>
      <c r="E87" s="70"/>
      <c r="F87" s="70"/>
      <c r="G87" s="70"/>
      <c r="H87" s="71"/>
      <c r="I87" s="70"/>
    </row>
    <row r="88" spans="1:9" s="48" customFormat="1" ht="12" customHeight="1" x14ac:dyDescent="0.2">
      <c r="A88" s="56"/>
      <c r="B88" s="56"/>
      <c r="D88" s="61"/>
      <c r="E88" s="61"/>
      <c r="F88" s="61"/>
      <c r="G88" s="61"/>
      <c r="H88" s="49"/>
      <c r="I88" s="61"/>
    </row>
    <row r="89" spans="1:9" s="48" customFormat="1" ht="12" customHeight="1" x14ac:dyDescent="0.2">
      <c r="A89" s="56" t="s">
        <v>195</v>
      </c>
      <c r="B89" s="56"/>
      <c r="D89" s="61"/>
      <c r="E89" s="61"/>
      <c r="F89" s="61"/>
      <c r="G89" s="61"/>
      <c r="H89" s="49"/>
      <c r="I89" s="61"/>
    </row>
    <row r="90" spans="1:9" s="48" customFormat="1" ht="12" customHeight="1" x14ac:dyDescent="0.2">
      <c r="A90" s="56" t="s">
        <v>193</v>
      </c>
      <c r="B90" s="56"/>
      <c r="D90" s="61"/>
      <c r="E90" s="61"/>
      <c r="F90" s="61"/>
      <c r="G90" s="61"/>
      <c r="H90" s="49"/>
      <c r="I90" s="61"/>
    </row>
    <row r="91" spans="1:9" s="54" customFormat="1" ht="12" customHeight="1" x14ac:dyDescent="0.2">
      <c r="A91" s="62" t="s">
        <v>52</v>
      </c>
      <c r="B91" s="62"/>
      <c r="D91" s="70"/>
      <c r="E91" s="70"/>
      <c r="F91" s="70"/>
      <c r="G91" s="70"/>
      <c r="H91" s="71"/>
      <c r="I91" s="70"/>
    </row>
    <row r="92" spans="1:9" ht="12" customHeight="1" x14ac:dyDescent="0.2">
      <c r="A92" s="63" t="s">
        <v>273</v>
      </c>
      <c r="B92" s="63" t="s">
        <v>273</v>
      </c>
      <c r="C92" s="64" t="s">
        <v>168</v>
      </c>
      <c r="D92" s="65">
        <v>30000</v>
      </c>
      <c r="E92" s="65"/>
      <c r="F92" s="65">
        <f>SUM(D92:E92)</f>
        <v>30000</v>
      </c>
      <c r="G92" s="65">
        <v>20784</v>
      </c>
      <c r="H92" s="66">
        <v>0.69279999999999997</v>
      </c>
      <c r="I92" s="45" t="s">
        <v>260</v>
      </c>
    </row>
    <row r="93" spans="1:9" ht="12" customHeight="1" x14ac:dyDescent="0.2">
      <c r="A93" s="63" t="s">
        <v>273</v>
      </c>
      <c r="B93" s="63"/>
      <c r="C93" s="78" t="s">
        <v>414</v>
      </c>
      <c r="D93" s="65">
        <v>30000</v>
      </c>
      <c r="E93" s="65"/>
      <c r="F93" s="65">
        <f t="shared" ref="F93:F95" si="11">SUM(D93:E93)</f>
        <v>30000</v>
      </c>
      <c r="G93" s="65">
        <v>0</v>
      </c>
      <c r="H93" s="66">
        <v>0</v>
      </c>
      <c r="I93" s="45" t="s">
        <v>260</v>
      </c>
    </row>
    <row r="94" spans="1:9" ht="12" customHeight="1" x14ac:dyDescent="0.2">
      <c r="A94" s="63" t="s">
        <v>269</v>
      </c>
      <c r="B94" s="63" t="s">
        <v>269</v>
      </c>
      <c r="C94" s="64" t="s">
        <v>170</v>
      </c>
      <c r="D94" s="65">
        <v>50000</v>
      </c>
      <c r="E94" s="65"/>
      <c r="F94" s="65">
        <f t="shared" si="11"/>
        <v>50000</v>
      </c>
      <c r="G94" s="65">
        <v>50000</v>
      </c>
      <c r="H94" s="66">
        <v>1</v>
      </c>
      <c r="I94" s="45" t="s">
        <v>260</v>
      </c>
    </row>
    <row r="95" spans="1:9" ht="12" customHeight="1" x14ac:dyDescent="0.2">
      <c r="A95" s="63" t="s">
        <v>264</v>
      </c>
      <c r="B95" s="63" t="s">
        <v>264</v>
      </c>
      <c r="C95" s="64" t="s">
        <v>81</v>
      </c>
      <c r="D95" s="65">
        <v>30000</v>
      </c>
      <c r="E95" s="65"/>
      <c r="F95" s="65">
        <f t="shared" si="11"/>
        <v>30000</v>
      </c>
      <c r="G95" s="65">
        <v>5612</v>
      </c>
      <c r="H95" s="66">
        <v>0.18706666666666666</v>
      </c>
      <c r="I95" s="45" t="s">
        <v>260</v>
      </c>
    </row>
    <row r="96" spans="1:9" s="54" customFormat="1" ht="12" customHeight="1" x14ac:dyDescent="0.2">
      <c r="A96" s="73"/>
      <c r="B96" s="73"/>
      <c r="C96" s="74" t="s">
        <v>79</v>
      </c>
      <c r="D96" s="75">
        <f>SUM(D92:D95)</f>
        <v>140000</v>
      </c>
      <c r="E96" s="75">
        <f>SUM(E92:E95)</f>
        <v>0</v>
      </c>
      <c r="F96" s="75">
        <f>SUM(F92:F95)</f>
        <v>140000</v>
      </c>
      <c r="G96" s="75">
        <v>76396</v>
      </c>
      <c r="H96" s="130">
        <v>0.54568571428571433</v>
      </c>
      <c r="I96" s="70"/>
    </row>
    <row r="97" spans="1:9" s="54" customFormat="1" ht="12" customHeight="1" x14ac:dyDescent="0.2">
      <c r="A97" s="62"/>
      <c r="B97" s="62"/>
      <c r="D97" s="70"/>
      <c r="E97" s="70"/>
      <c r="F97" s="70"/>
      <c r="G97" s="70"/>
      <c r="H97" s="71"/>
      <c r="I97" s="70"/>
    </row>
    <row r="98" spans="1:9" s="54" customFormat="1" ht="12" customHeight="1" x14ac:dyDescent="0.2">
      <c r="A98" s="62"/>
      <c r="B98" s="62"/>
      <c r="D98" s="70"/>
      <c r="E98" s="70"/>
      <c r="F98" s="70"/>
      <c r="G98" s="70"/>
      <c r="H98" s="71"/>
      <c r="I98" s="70"/>
    </row>
    <row r="99" spans="1:9" s="54" customFormat="1" ht="12" customHeight="1" x14ac:dyDescent="0.2">
      <c r="A99" s="62"/>
      <c r="B99" s="62"/>
      <c r="D99" s="70"/>
      <c r="E99" s="70"/>
      <c r="F99" s="70"/>
      <c r="G99" s="70"/>
      <c r="H99" s="71"/>
      <c r="I99" s="70"/>
    </row>
    <row r="100" spans="1:9" s="54" customFormat="1" ht="12" customHeight="1" x14ac:dyDescent="0.2">
      <c r="A100" s="62"/>
      <c r="B100" s="62"/>
      <c r="D100" s="70"/>
      <c r="E100" s="70"/>
      <c r="F100" s="70"/>
      <c r="G100" s="70"/>
      <c r="H100" s="71"/>
      <c r="I100" s="70"/>
    </row>
    <row r="101" spans="1:9" s="54" customFormat="1" ht="12" customHeight="1" x14ac:dyDescent="0.2">
      <c r="A101" s="62"/>
      <c r="B101" s="62"/>
      <c r="D101" s="70"/>
      <c r="E101" s="70"/>
      <c r="F101" s="70"/>
      <c r="G101" s="70"/>
      <c r="H101" s="71"/>
      <c r="I101" s="70"/>
    </row>
    <row r="102" spans="1:9" s="54" customFormat="1" ht="12" customHeight="1" x14ac:dyDescent="0.2">
      <c r="A102" s="62"/>
      <c r="B102" s="62"/>
      <c r="D102" s="70"/>
      <c r="E102" s="70"/>
      <c r="F102" s="70"/>
      <c r="G102" s="70"/>
      <c r="H102" s="71"/>
      <c r="I102" s="70"/>
    </row>
    <row r="103" spans="1:9" s="54" customFormat="1" ht="12" customHeight="1" x14ac:dyDescent="0.2">
      <c r="A103" s="62"/>
      <c r="B103" s="62"/>
      <c r="D103" s="70"/>
      <c r="E103" s="70"/>
      <c r="F103" s="70"/>
      <c r="G103" s="70"/>
      <c r="H103" s="71"/>
      <c r="I103" s="70"/>
    </row>
    <row r="104" spans="1:9" s="54" customFormat="1" ht="12" customHeight="1" x14ac:dyDescent="0.2">
      <c r="A104" s="62"/>
      <c r="B104" s="62"/>
      <c r="D104" s="70"/>
      <c r="E104" s="70"/>
      <c r="F104" s="70"/>
      <c r="G104" s="70"/>
      <c r="H104" s="71"/>
      <c r="I104" s="70"/>
    </row>
    <row r="105" spans="1:9" s="48" customFormat="1" ht="30.75" customHeight="1" x14ac:dyDescent="0.2">
      <c r="A105" s="56"/>
      <c r="B105" s="56"/>
      <c r="D105" s="57" t="s">
        <v>484</v>
      </c>
      <c r="E105" s="57" t="s">
        <v>482</v>
      </c>
      <c r="F105" s="57" t="s">
        <v>483</v>
      </c>
      <c r="G105" s="57" t="s">
        <v>487</v>
      </c>
      <c r="H105" s="58" t="s">
        <v>488</v>
      </c>
      <c r="I105" s="59"/>
    </row>
    <row r="106" spans="1:9" s="48" customFormat="1" ht="12" customHeight="1" x14ac:dyDescent="0.2">
      <c r="A106" s="56" t="s">
        <v>322</v>
      </c>
      <c r="B106" s="56"/>
      <c r="D106" s="61"/>
      <c r="E106" s="61"/>
      <c r="F106" s="61"/>
      <c r="G106" s="61"/>
      <c r="H106" s="49"/>
      <c r="I106" s="61"/>
    </row>
    <row r="107" spans="1:9" s="48" customFormat="1" ht="12" customHeight="1" x14ac:dyDescent="0.2">
      <c r="A107" s="56" t="s">
        <v>193</v>
      </c>
      <c r="B107" s="56"/>
      <c r="D107" s="61"/>
      <c r="E107" s="61"/>
      <c r="F107" s="61"/>
      <c r="G107" s="61"/>
      <c r="H107" s="49"/>
      <c r="I107" s="61"/>
    </row>
    <row r="108" spans="1:9" s="48" customFormat="1" x14ac:dyDescent="0.2">
      <c r="A108" s="62" t="s">
        <v>50</v>
      </c>
      <c r="B108" s="62"/>
      <c r="D108" s="61"/>
      <c r="E108" s="61"/>
      <c r="F108" s="61"/>
      <c r="G108" s="61"/>
      <c r="H108" s="49"/>
      <c r="I108" s="61"/>
    </row>
    <row r="109" spans="1:9" ht="12.4" customHeight="1" x14ac:dyDescent="0.2">
      <c r="A109" s="63" t="s">
        <v>271</v>
      </c>
      <c r="B109" s="63" t="s">
        <v>271</v>
      </c>
      <c r="C109" s="64" t="s">
        <v>323</v>
      </c>
      <c r="D109" s="65">
        <v>7064000</v>
      </c>
      <c r="E109" s="65"/>
      <c r="F109" s="65">
        <f>SUM(D109:E109)</f>
        <v>7064000</v>
      </c>
      <c r="G109" s="65">
        <v>0</v>
      </c>
      <c r="H109" s="66">
        <v>0</v>
      </c>
      <c r="I109" s="45" t="s">
        <v>261</v>
      </c>
    </row>
    <row r="110" spans="1:9" s="54" customFormat="1" x14ac:dyDescent="0.2">
      <c r="A110" s="73"/>
      <c r="B110" s="73"/>
      <c r="C110" s="74" t="s">
        <v>60</v>
      </c>
      <c r="D110" s="75">
        <f t="shared" ref="D110" si="12">SUM(D109:D109)</f>
        <v>7064000</v>
      </c>
      <c r="E110" s="75">
        <f t="shared" ref="E110:F110" si="13">SUM(E109:E109)</f>
        <v>0</v>
      </c>
      <c r="F110" s="75">
        <f t="shared" si="13"/>
        <v>7064000</v>
      </c>
      <c r="G110" s="75">
        <v>0</v>
      </c>
      <c r="H110" s="130">
        <v>0</v>
      </c>
      <c r="I110" s="70"/>
    </row>
    <row r="111" spans="1:9" s="54" customFormat="1" x14ac:dyDescent="0.2">
      <c r="A111" s="62"/>
      <c r="B111" s="62"/>
      <c r="D111" s="70"/>
      <c r="E111" s="70"/>
      <c r="F111" s="70"/>
      <c r="G111" s="70"/>
      <c r="H111" s="71"/>
      <c r="I111" s="70"/>
    </row>
    <row r="112" spans="1:9" s="54" customFormat="1" x14ac:dyDescent="0.2">
      <c r="A112" s="62"/>
      <c r="B112" s="62"/>
      <c r="D112" s="70"/>
      <c r="E112" s="70"/>
      <c r="F112" s="70"/>
      <c r="G112" s="70"/>
      <c r="H112" s="71"/>
      <c r="I112" s="70"/>
    </row>
    <row r="113" spans="1:244" s="48" customFormat="1" ht="12" customHeight="1" x14ac:dyDescent="0.2">
      <c r="A113" s="56" t="s">
        <v>322</v>
      </c>
      <c r="B113" s="56"/>
      <c r="D113" s="61"/>
      <c r="E113" s="61"/>
      <c r="F113" s="61"/>
      <c r="G113" s="61"/>
      <c r="H113" s="49"/>
      <c r="I113" s="61"/>
    </row>
    <row r="114" spans="1:244" s="48" customFormat="1" x14ac:dyDescent="0.2">
      <c r="A114" s="56" t="s">
        <v>193</v>
      </c>
      <c r="B114" s="56"/>
      <c r="D114" s="61"/>
      <c r="E114" s="61"/>
      <c r="F114" s="61"/>
      <c r="G114" s="61"/>
      <c r="H114" s="49"/>
      <c r="I114" s="61"/>
    </row>
    <row r="115" spans="1:244" s="54" customFormat="1" x14ac:dyDescent="0.2">
      <c r="A115" s="62" t="s">
        <v>52</v>
      </c>
      <c r="B115" s="62"/>
      <c r="D115" s="70"/>
      <c r="E115" s="70"/>
      <c r="F115" s="70"/>
      <c r="G115" s="70"/>
      <c r="H115" s="71"/>
      <c r="I115" s="70"/>
    </row>
    <row r="116" spans="1:244" x14ac:dyDescent="0.2">
      <c r="A116" s="63" t="s">
        <v>268</v>
      </c>
      <c r="B116" s="63" t="s">
        <v>268</v>
      </c>
      <c r="C116" s="64" t="s">
        <v>78</v>
      </c>
      <c r="D116" s="65">
        <v>1912000</v>
      </c>
      <c r="E116" s="65"/>
      <c r="F116" s="65">
        <f t="shared" ref="F116:F120" si="14">SUM(D116:E116)</f>
        <v>1912000</v>
      </c>
      <c r="G116" s="65">
        <v>0</v>
      </c>
      <c r="H116" s="66">
        <v>0</v>
      </c>
      <c r="I116" s="45" t="s">
        <v>261</v>
      </c>
    </row>
    <row r="117" spans="1:244" x14ac:dyDescent="0.2">
      <c r="A117" s="63" t="s">
        <v>180</v>
      </c>
      <c r="B117" s="63" t="s">
        <v>180</v>
      </c>
      <c r="C117" s="64" t="s">
        <v>332</v>
      </c>
      <c r="D117" s="65">
        <v>336000</v>
      </c>
      <c r="E117" s="65"/>
      <c r="F117" s="65">
        <f t="shared" si="14"/>
        <v>336000</v>
      </c>
      <c r="G117" s="65">
        <v>0</v>
      </c>
      <c r="H117" s="66">
        <v>0</v>
      </c>
      <c r="I117" s="45" t="s">
        <v>261</v>
      </c>
    </row>
    <row r="118" spans="1:244" x14ac:dyDescent="0.2">
      <c r="A118" s="63" t="s">
        <v>185</v>
      </c>
      <c r="B118" s="63" t="s">
        <v>185</v>
      </c>
      <c r="C118" s="64" t="s">
        <v>235</v>
      </c>
      <c r="D118" s="65">
        <v>2674000</v>
      </c>
      <c r="E118" s="65"/>
      <c r="F118" s="65">
        <f t="shared" si="14"/>
        <v>2674000</v>
      </c>
      <c r="G118" s="65">
        <v>0</v>
      </c>
      <c r="H118" s="66">
        <v>0</v>
      </c>
      <c r="I118" s="45" t="s">
        <v>261</v>
      </c>
    </row>
    <row r="119" spans="1:244" x14ac:dyDescent="0.2">
      <c r="A119" s="63" t="s">
        <v>277</v>
      </c>
      <c r="B119" s="63" t="s">
        <v>277</v>
      </c>
      <c r="C119" s="64" t="s">
        <v>135</v>
      </c>
      <c r="D119" s="65">
        <v>513000</v>
      </c>
      <c r="E119" s="65"/>
      <c r="F119" s="65">
        <f t="shared" si="14"/>
        <v>513000</v>
      </c>
      <c r="G119" s="65">
        <v>0</v>
      </c>
      <c r="H119" s="66">
        <v>0</v>
      </c>
      <c r="I119" s="45" t="s">
        <v>261</v>
      </c>
    </row>
    <row r="120" spans="1:244" x14ac:dyDescent="0.2">
      <c r="A120" s="63" t="s">
        <v>264</v>
      </c>
      <c r="B120" s="63" t="s">
        <v>264</v>
      </c>
      <c r="C120" s="64" t="s">
        <v>81</v>
      </c>
      <c r="D120" s="65">
        <v>1131000</v>
      </c>
      <c r="E120" s="65"/>
      <c r="F120" s="65">
        <f t="shared" si="14"/>
        <v>1131000</v>
      </c>
      <c r="G120" s="65">
        <v>0</v>
      </c>
      <c r="H120" s="66">
        <v>0</v>
      </c>
      <c r="I120" s="45" t="s">
        <v>261</v>
      </c>
    </row>
    <row r="121" spans="1:244" s="54" customFormat="1" x14ac:dyDescent="0.2">
      <c r="A121" s="73"/>
      <c r="B121" s="73"/>
      <c r="C121" s="74" t="s">
        <v>53</v>
      </c>
      <c r="D121" s="75">
        <f t="shared" ref="D121" si="15">SUM(D116:D120)</f>
        <v>6566000</v>
      </c>
      <c r="E121" s="75">
        <f t="shared" ref="E121:F121" si="16">SUM(E116:E120)</f>
        <v>0</v>
      </c>
      <c r="F121" s="75">
        <f t="shared" si="16"/>
        <v>6566000</v>
      </c>
      <c r="G121" s="75">
        <v>0</v>
      </c>
      <c r="H121" s="130">
        <v>0</v>
      </c>
      <c r="I121" s="70"/>
    </row>
    <row r="122" spans="1:244" s="54" customFormat="1" x14ac:dyDescent="0.2">
      <c r="A122" s="62"/>
      <c r="B122" s="62"/>
      <c r="D122" s="70"/>
      <c r="E122" s="70"/>
      <c r="F122" s="70"/>
      <c r="G122" s="70"/>
      <c r="H122" s="71"/>
      <c r="I122" s="70"/>
    </row>
    <row r="123" spans="1:244" s="54" customFormat="1" x14ac:dyDescent="0.2">
      <c r="A123" s="62"/>
      <c r="B123" s="62"/>
      <c r="D123" s="70"/>
      <c r="E123" s="70"/>
      <c r="F123" s="70"/>
      <c r="G123" s="70"/>
      <c r="H123" s="71"/>
      <c r="I123" s="70"/>
    </row>
    <row r="124" spans="1:244" s="54" customFormat="1" x14ac:dyDescent="0.2">
      <c r="A124" s="62"/>
      <c r="B124" s="62"/>
      <c r="D124" s="70"/>
      <c r="E124" s="70"/>
      <c r="F124" s="70"/>
      <c r="G124" s="70"/>
      <c r="H124" s="71"/>
      <c r="I124" s="70"/>
    </row>
    <row r="125" spans="1:244" s="54" customFormat="1" ht="11.25" customHeight="1" x14ac:dyDescent="0.2">
      <c r="A125" s="56" t="s">
        <v>196</v>
      </c>
      <c r="B125" s="56"/>
      <c r="C125" s="56"/>
      <c r="D125" s="56"/>
      <c r="E125" s="56"/>
      <c r="F125" s="56"/>
      <c r="G125" s="56"/>
      <c r="H125" s="79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  <c r="AA125" s="56"/>
      <c r="AB125" s="56"/>
      <c r="AC125" s="56"/>
      <c r="AD125" s="56"/>
      <c r="AE125" s="56"/>
      <c r="AF125" s="56"/>
      <c r="AG125" s="56"/>
      <c r="AH125" s="56"/>
      <c r="AI125" s="56"/>
      <c r="AJ125" s="56"/>
      <c r="AK125" s="56"/>
      <c r="AL125" s="56"/>
      <c r="AM125" s="56"/>
      <c r="AN125" s="56"/>
      <c r="AO125" s="56"/>
      <c r="AP125" s="56"/>
      <c r="AQ125" s="56"/>
      <c r="AR125" s="56"/>
      <c r="AS125" s="56"/>
      <c r="AT125" s="56"/>
      <c r="AU125" s="56"/>
      <c r="AV125" s="56"/>
      <c r="AW125" s="56"/>
      <c r="AX125" s="56"/>
      <c r="AY125" s="56"/>
      <c r="AZ125" s="56"/>
      <c r="BA125" s="56"/>
      <c r="BB125" s="56"/>
      <c r="BC125" s="56"/>
      <c r="BD125" s="56"/>
      <c r="BE125" s="56"/>
      <c r="BF125" s="56"/>
      <c r="BG125" s="56"/>
      <c r="BH125" s="56"/>
      <c r="BI125" s="56"/>
      <c r="BJ125" s="56"/>
      <c r="BK125" s="56"/>
      <c r="BL125" s="56"/>
      <c r="BM125" s="56"/>
      <c r="BN125" s="56"/>
      <c r="BO125" s="56"/>
      <c r="BP125" s="56"/>
      <c r="BQ125" s="56"/>
      <c r="BR125" s="56"/>
      <c r="BS125" s="56"/>
      <c r="BT125" s="56"/>
      <c r="BU125" s="56"/>
      <c r="BV125" s="56"/>
      <c r="BW125" s="56"/>
      <c r="BX125" s="56"/>
      <c r="BY125" s="56"/>
      <c r="BZ125" s="56"/>
      <c r="CA125" s="56"/>
      <c r="CB125" s="56"/>
      <c r="CC125" s="56"/>
      <c r="CD125" s="56"/>
      <c r="CE125" s="56"/>
      <c r="CF125" s="56"/>
      <c r="CG125" s="56"/>
      <c r="CH125" s="56"/>
      <c r="CI125" s="56"/>
      <c r="CJ125" s="56"/>
      <c r="CK125" s="56"/>
      <c r="CL125" s="56"/>
      <c r="CM125" s="56"/>
      <c r="CN125" s="56"/>
      <c r="CO125" s="56"/>
      <c r="CP125" s="56"/>
      <c r="CQ125" s="56"/>
      <c r="CR125" s="56"/>
      <c r="CS125" s="56"/>
      <c r="CT125" s="56"/>
      <c r="CU125" s="56"/>
      <c r="CV125" s="56"/>
      <c r="CW125" s="56"/>
      <c r="CX125" s="56"/>
      <c r="CY125" s="56"/>
      <c r="CZ125" s="56"/>
      <c r="DA125" s="56"/>
      <c r="DB125" s="56"/>
      <c r="DC125" s="56"/>
      <c r="DD125" s="56"/>
      <c r="DE125" s="56"/>
      <c r="DF125" s="56"/>
      <c r="DG125" s="56"/>
      <c r="DH125" s="56"/>
      <c r="DI125" s="56"/>
      <c r="DJ125" s="56"/>
      <c r="DK125" s="56"/>
      <c r="DL125" s="56"/>
      <c r="DM125" s="56"/>
      <c r="DN125" s="56"/>
      <c r="DO125" s="56"/>
      <c r="DP125" s="56"/>
      <c r="DQ125" s="56"/>
      <c r="DR125" s="56"/>
      <c r="DS125" s="56"/>
      <c r="DT125" s="56"/>
      <c r="DU125" s="56"/>
      <c r="DV125" s="56"/>
      <c r="DW125" s="56"/>
      <c r="DX125" s="56"/>
      <c r="DY125" s="56"/>
      <c r="DZ125" s="56"/>
      <c r="EA125" s="56"/>
      <c r="EB125" s="56"/>
      <c r="EC125" s="56"/>
      <c r="ED125" s="56"/>
      <c r="EE125" s="56"/>
      <c r="EF125" s="56"/>
      <c r="EG125" s="56"/>
      <c r="EH125" s="56"/>
      <c r="EI125" s="56"/>
      <c r="EJ125" s="56"/>
      <c r="EK125" s="56"/>
      <c r="EL125" s="56"/>
      <c r="EM125" s="56"/>
      <c r="EN125" s="56"/>
      <c r="EO125" s="56"/>
      <c r="EP125" s="56"/>
      <c r="EQ125" s="56"/>
      <c r="ER125" s="56"/>
      <c r="ES125" s="56"/>
      <c r="ET125" s="56"/>
      <c r="EU125" s="56"/>
      <c r="EV125" s="56"/>
      <c r="EW125" s="56"/>
      <c r="EX125" s="56"/>
      <c r="EY125" s="56"/>
      <c r="EZ125" s="56"/>
      <c r="FA125" s="56"/>
      <c r="FB125" s="56"/>
      <c r="FC125" s="56"/>
      <c r="FD125" s="56"/>
      <c r="FE125" s="56"/>
      <c r="FF125" s="56"/>
      <c r="FG125" s="56"/>
      <c r="FH125" s="56"/>
      <c r="FI125" s="56"/>
      <c r="FJ125" s="56"/>
      <c r="FK125" s="56"/>
      <c r="FL125" s="56"/>
      <c r="FM125" s="56"/>
      <c r="FN125" s="56"/>
      <c r="FO125" s="56"/>
      <c r="FP125" s="56"/>
      <c r="FQ125" s="56"/>
      <c r="FR125" s="56"/>
      <c r="FS125" s="56"/>
      <c r="FT125" s="56"/>
      <c r="FU125" s="56"/>
      <c r="FV125" s="56"/>
      <c r="FW125" s="56"/>
      <c r="FX125" s="56"/>
      <c r="FY125" s="56"/>
      <c r="FZ125" s="56"/>
      <c r="GA125" s="56"/>
      <c r="GB125" s="56"/>
      <c r="GC125" s="56"/>
      <c r="GD125" s="56"/>
      <c r="GE125" s="56"/>
      <c r="GF125" s="56"/>
      <c r="GG125" s="56"/>
      <c r="GH125" s="56"/>
      <c r="GI125" s="56"/>
      <c r="GJ125" s="56"/>
      <c r="GK125" s="56"/>
      <c r="GL125" s="56"/>
      <c r="GM125" s="56"/>
      <c r="GN125" s="56"/>
      <c r="GO125" s="56"/>
      <c r="GP125" s="56"/>
      <c r="GQ125" s="56"/>
      <c r="GR125" s="56"/>
      <c r="GS125" s="56"/>
      <c r="GT125" s="56"/>
      <c r="GU125" s="56"/>
      <c r="GV125" s="56"/>
      <c r="GW125" s="56"/>
      <c r="GX125" s="56"/>
      <c r="GY125" s="56"/>
      <c r="GZ125" s="56"/>
      <c r="HA125" s="56"/>
      <c r="HB125" s="56"/>
      <c r="HC125" s="56"/>
      <c r="HD125" s="56"/>
      <c r="HE125" s="56"/>
      <c r="HF125" s="56"/>
      <c r="HG125" s="56"/>
      <c r="HH125" s="56"/>
      <c r="HI125" s="56"/>
      <c r="HJ125" s="56"/>
      <c r="HK125" s="56"/>
      <c r="HL125" s="56"/>
      <c r="HM125" s="56"/>
      <c r="HN125" s="56"/>
      <c r="HO125" s="56"/>
      <c r="HP125" s="56"/>
      <c r="HQ125" s="56"/>
      <c r="HR125" s="56"/>
      <c r="HS125" s="56"/>
      <c r="HT125" s="56"/>
      <c r="HU125" s="56"/>
      <c r="HV125" s="56"/>
      <c r="HW125" s="56"/>
      <c r="HX125" s="56"/>
      <c r="HY125" s="56"/>
      <c r="HZ125" s="56"/>
      <c r="IA125" s="56"/>
      <c r="IB125" s="56"/>
      <c r="IC125" s="56"/>
      <c r="ID125" s="56"/>
      <c r="IE125" s="56"/>
      <c r="IF125" s="56"/>
      <c r="IG125" s="56"/>
      <c r="IH125" s="56"/>
      <c r="II125" s="56"/>
      <c r="IJ125" s="56"/>
    </row>
    <row r="126" spans="1:244" ht="12.4" customHeight="1" x14ac:dyDescent="0.2">
      <c r="A126" s="56" t="s">
        <v>193</v>
      </c>
      <c r="B126" s="56"/>
      <c r="C126" s="56"/>
      <c r="D126" s="56"/>
      <c r="E126" s="56"/>
      <c r="F126" s="56"/>
      <c r="G126" s="56"/>
      <c r="H126" s="79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  <c r="AB126" s="56"/>
      <c r="AC126" s="56"/>
      <c r="AD126" s="56"/>
      <c r="AE126" s="56"/>
      <c r="AF126" s="56"/>
      <c r="AG126" s="56"/>
      <c r="AH126" s="56"/>
      <c r="AI126" s="56"/>
      <c r="AJ126" s="56"/>
      <c r="AK126" s="56"/>
      <c r="AL126" s="56"/>
      <c r="AM126" s="56"/>
      <c r="AN126" s="56"/>
      <c r="AO126" s="56"/>
      <c r="AP126" s="56"/>
      <c r="AQ126" s="56"/>
      <c r="AR126" s="56"/>
      <c r="AS126" s="56"/>
      <c r="AT126" s="56"/>
      <c r="AU126" s="56"/>
      <c r="AV126" s="56"/>
      <c r="AW126" s="56"/>
      <c r="AX126" s="56"/>
      <c r="AY126" s="56"/>
      <c r="AZ126" s="56"/>
      <c r="BA126" s="56"/>
      <c r="BB126" s="56"/>
      <c r="BC126" s="56"/>
      <c r="BD126" s="56"/>
      <c r="BE126" s="56"/>
      <c r="BF126" s="56"/>
      <c r="BG126" s="56"/>
      <c r="BH126" s="56"/>
      <c r="BI126" s="56"/>
      <c r="BJ126" s="56"/>
      <c r="BK126" s="56"/>
      <c r="BL126" s="56"/>
      <c r="BM126" s="56"/>
      <c r="BN126" s="56"/>
      <c r="BO126" s="56"/>
      <c r="BP126" s="56"/>
      <c r="BQ126" s="56"/>
      <c r="BR126" s="56"/>
      <c r="BS126" s="56"/>
      <c r="BT126" s="56"/>
      <c r="BU126" s="56"/>
      <c r="BV126" s="56"/>
      <c r="BW126" s="56"/>
      <c r="BX126" s="56"/>
      <c r="BY126" s="56"/>
      <c r="BZ126" s="56"/>
      <c r="CA126" s="56"/>
      <c r="CB126" s="56"/>
      <c r="CC126" s="56"/>
      <c r="CD126" s="56"/>
      <c r="CE126" s="56"/>
      <c r="CF126" s="56"/>
      <c r="CG126" s="56"/>
      <c r="CH126" s="56"/>
      <c r="CI126" s="56"/>
      <c r="CJ126" s="56"/>
      <c r="CK126" s="56"/>
      <c r="CL126" s="56"/>
      <c r="CM126" s="56"/>
      <c r="CN126" s="56"/>
      <c r="CO126" s="56"/>
      <c r="CP126" s="56"/>
      <c r="CQ126" s="56"/>
      <c r="CR126" s="56"/>
      <c r="CS126" s="56"/>
      <c r="CT126" s="56"/>
      <c r="CU126" s="56"/>
      <c r="CV126" s="56"/>
      <c r="CW126" s="56"/>
      <c r="CX126" s="56"/>
      <c r="CY126" s="56"/>
      <c r="CZ126" s="56"/>
      <c r="DA126" s="56"/>
      <c r="DB126" s="56"/>
      <c r="DC126" s="56"/>
      <c r="DD126" s="56"/>
      <c r="DE126" s="56"/>
      <c r="DF126" s="56"/>
      <c r="DG126" s="56"/>
      <c r="DH126" s="56"/>
      <c r="DI126" s="56"/>
      <c r="DJ126" s="56"/>
      <c r="DK126" s="56"/>
      <c r="DL126" s="56"/>
      <c r="DM126" s="56"/>
      <c r="DN126" s="56"/>
      <c r="DO126" s="56"/>
      <c r="DP126" s="56"/>
      <c r="DQ126" s="56"/>
      <c r="DR126" s="56"/>
      <c r="DS126" s="56"/>
      <c r="DT126" s="56"/>
      <c r="DU126" s="56"/>
      <c r="DV126" s="56"/>
      <c r="DW126" s="56"/>
      <c r="DX126" s="56"/>
      <c r="DY126" s="56"/>
      <c r="DZ126" s="56"/>
      <c r="EA126" s="56"/>
      <c r="EB126" s="56"/>
      <c r="EC126" s="56"/>
      <c r="ED126" s="56"/>
      <c r="EE126" s="56"/>
      <c r="EF126" s="56"/>
      <c r="EG126" s="56"/>
      <c r="EH126" s="56"/>
      <c r="EI126" s="56"/>
      <c r="EJ126" s="56"/>
      <c r="EK126" s="56"/>
      <c r="EL126" s="56"/>
      <c r="EM126" s="56"/>
      <c r="EN126" s="56"/>
      <c r="EO126" s="56"/>
      <c r="EP126" s="56"/>
      <c r="EQ126" s="56"/>
      <c r="ER126" s="56"/>
      <c r="ES126" s="56"/>
      <c r="ET126" s="56"/>
      <c r="EU126" s="56"/>
      <c r="EV126" s="56"/>
      <c r="EW126" s="56"/>
      <c r="EX126" s="56"/>
      <c r="EY126" s="56"/>
      <c r="EZ126" s="56"/>
      <c r="FA126" s="56"/>
      <c r="FB126" s="56"/>
      <c r="FC126" s="56"/>
      <c r="FD126" s="56"/>
      <c r="FE126" s="56"/>
      <c r="FF126" s="56"/>
      <c r="FG126" s="56"/>
      <c r="FH126" s="56"/>
      <c r="FI126" s="56"/>
      <c r="FJ126" s="56"/>
      <c r="FK126" s="56"/>
      <c r="FL126" s="56"/>
      <c r="FM126" s="56"/>
      <c r="FN126" s="56"/>
      <c r="FO126" s="56"/>
      <c r="FP126" s="56"/>
      <c r="FQ126" s="56"/>
      <c r="FR126" s="56"/>
      <c r="FS126" s="56"/>
      <c r="FT126" s="56"/>
      <c r="FU126" s="56"/>
      <c r="FV126" s="56"/>
      <c r="FW126" s="56"/>
      <c r="FX126" s="56"/>
      <c r="FY126" s="56"/>
      <c r="FZ126" s="56"/>
      <c r="GA126" s="56"/>
      <c r="GB126" s="56"/>
      <c r="GC126" s="56"/>
      <c r="GD126" s="56"/>
      <c r="GE126" s="56"/>
      <c r="GF126" s="56"/>
      <c r="GG126" s="56"/>
      <c r="GH126" s="56"/>
      <c r="GI126" s="56"/>
      <c r="GJ126" s="56"/>
      <c r="GK126" s="56"/>
      <c r="GL126" s="56"/>
      <c r="GM126" s="56"/>
      <c r="GN126" s="56"/>
      <c r="GO126" s="56"/>
      <c r="GP126" s="56"/>
      <c r="GQ126" s="56"/>
      <c r="GR126" s="56"/>
      <c r="GS126" s="56"/>
      <c r="GT126" s="56"/>
      <c r="GU126" s="56"/>
      <c r="GV126" s="56"/>
      <c r="GW126" s="56"/>
      <c r="GX126" s="56"/>
      <c r="GY126" s="56"/>
      <c r="GZ126" s="56"/>
      <c r="HA126" s="56"/>
      <c r="HB126" s="56"/>
      <c r="HC126" s="56"/>
      <c r="HD126" s="56"/>
      <c r="HE126" s="56"/>
      <c r="HF126" s="56"/>
      <c r="HG126" s="56"/>
      <c r="HH126" s="56"/>
      <c r="HI126" s="56"/>
      <c r="HJ126" s="56"/>
      <c r="HK126" s="56"/>
      <c r="HL126" s="56"/>
      <c r="HM126" s="56"/>
      <c r="HN126" s="56"/>
      <c r="HO126" s="56"/>
      <c r="HP126" s="56"/>
      <c r="HQ126" s="56"/>
      <c r="HR126" s="56"/>
      <c r="HS126" s="56"/>
      <c r="HT126" s="56"/>
      <c r="HU126" s="56"/>
      <c r="HV126" s="56"/>
      <c r="HW126" s="56"/>
      <c r="HX126" s="56"/>
      <c r="HY126" s="56"/>
      <c r="HZ126" s="56"/>
      <c r="IA126" s="56"/>
      <c r="IB126" s="56"/>
      <c r="IC126" s="56"/>
      <c r="ID126" s="56"/>
      <c r="IE126" s="56"/>
      <c r="IF126" s="56"/>
      <c r="IG126" s="56"/>
      <c r="IH126" s="56"/>
      <c r="II126" s="56"/>
      <c r="IJ126" s="56"/>
    </row>
    <row r="127" spans="1:244" s="48" customFormat="1" x14ac:dyDescent="0.2">
      <c r="A127" s="62" t="s">
        <v>50</v>
      </c>
      <c r="B127" s="62"/>
      <c r="D127" s="61"/>
      <c r="E127" s="61"/>
      <c r="F127" s="61"/>
      <c r="G127" s="61"/>
      <c r="H127" s="49"/>
      <c r="I127" s="61"/>
    </row>
    <row r="128" spans="1:244" ht="12" customHeight="1" x14ac:dyDescent="0.2">
      <c r="A128" s="80" t="s">
        <v>183</v>
      </c>
      <c r="B128" s="80" t="s">
        <v>183</v>
      </c>
      <c r="C128" s="64" t="s">
        <v>154</v>
      </c>
      <c r="D128" s="65">
        <v>6000000</v>
      </c>
      <c r="E128" s="65"/>
      <c r="F128" s="65">
        <f t="shared" ref="F128:F142" si="17">SUM(D128:E128)</f>
        <v>6000000</v>
      </c>
      <c r="G128" s="65">
        <v>6006572</v>
      </c>
      <c r="H128" s="66">
        <v>1.0010953333333332</v>
      </c>
      <c r="I128" s="45" t="s">
        <v>260</v>
      </c>
    </row>
    <row r="129" spans="1:9" ht="12" customHeight="1" x14ac:dyDescent="0.2">
      <c r="A129" s="80" t="s">
        <v>183</v>
      </c>
      <c r="B129" s="80"/>
      <c r="C129" s="64" t="s">
        <v>155</v>
      </c>
      <c r="D129" s="65">
        <v>1000000</v>
      </c>
      <c r="E129" s="65"/>
      <c r="F129" s="65">
        <f t="shared" si="17"/>
        <v>1000000</v>
      </c>
      <c r="G129" s="65">
        <v>902200</v>
      </c>
      <c r="H129" s="66">
        <v>0.9022</v>
      </c>
      <c r="I129" s="45" t="s">
        <v>260</v>
      </c>
    </row>
    <row r="130" spans="1:9" ht="12" customHeight="1" x14ac:dyDescent="0.2">
      <c r="A130" s="80" t="s">
        <v>183</v>
      </c>
      <c r="B130" s="80"/>
      <c r="C130" s="64" t="s">
        <v>493</v>
      </c>
      <c r="D130" s="65">
        <v>0</v>
      </c>
      <c r="E130" s="65">
        <v>720000</v>
      </c>
      <c r="F130" s="65">
        <f t="shared" si="17"/>
        <v>720000</v>
      </c>
      <c r="G130" s="65">
        <v>1260000</v>
      </c>
      <c r="H130" s="66">
        <v>1.75</v>
      </c>
      <c r="I130" s="45" t="s">
        <v>260</v>
      </c>
    </row>
    <row r="131" spans="1:9" ht="12" customHeight="1" x14ac:dyDescent="0.2">
      <c r="A131" s="80" t="s">
        <v>183</v>
      </c>
      <c r="B131" s="80"/>
      <c r="C131" s="64" t="s">
        <v>128</v>
      </c>
      <c r="D131" s="65">
        <v>13422991</v>
      </c>
      <c r="E131" s="65"/>
      <c r="F131" s="65">
        <f t="shared" si="17"/>
        <v>13422991</v>
      </c>
      <c r="G131" s="65">
        <v>20000000</v>
      </c>
      <c r="H131" s="66">
        <v>1.4899808842902449</v>
      </c>
      <c r="I131" s="45" t="s">
        <v>260</v>
      </c>
    </row>
    <row r="132" spans="1:9" ht="12" customHeight="1" x14ac:dyDescent="0.2">
      <c r="A132" s="80" t="s">
        <v>183</v>
      </c>
      <c r="B132" s="80"/>
      <c r="C132" s="64" t="s">
        <v>361</v>
      </c>
      <c r="D132" s="65">
        <v>300000</v>
      </c>
      <c r="E132" s="65"/>
      <c r="F132" s="65">
        <f t="shared" si="17"/>
        <v>300000</v>
      </c>
      <c r="G132" s="65">
        <v>1381804</v>
      </c>
      <c r="H132" s="66">
        <v>4.6060133333333333</v>
      </c>
      <c r="I132" s="45" t="s">
        <v>260</v>
      </c>
    </row>
    <row r="133" spans="1:9" ht="12" customHeight="1" x14ac:dyDescent="0.2">
      <c r="A133" s="80" t="s">
        <v>274</v>
      </c>
      <c r="B133" s="80" t="s">
        <v>274</v>
      </c>
      <c r="C133" s="64" t="s">
        <v>209</v>
      </c>
      <c r="D133" s="65">
        <v>1500000</v>
      </c>
      <c r="E133" s="65"/>
      <c r="F133" s="65">
        <f t="shared" si="17"/>
        <v>1500000</v>
      </c>
      <c r="G133" s="65">
        <v>1029832</v>
      </c>
      <c r="H133" s="66">
        <v>0.68655466666666665</v>
      </c>
      <c r="I133" s="45" t="s">
        <v>260</v>
      </c>
    </row>
    <row r="134" spans="1:9" ht="12" customHeight="1" x14ac:dyDescent="0.2">
      <c r="A134" s="80" t="s">
        <v>263</v>
      </c>
      <c r="B134" s="80" t="s">
        <v>263</v>
      </c>
      <c r="C134" s="64" t="s">
        <v>387</v>
      </c>
      <c r="D134" s="65">
        <v>5730000</v>
      </c>
      <c r="E134" s="65"/>
      <c r="F134" s="65">
        <f t="shared" si="17"/>
        <v>5730000</v>
      </c>
      <c r="G134" s="65">
        <v>6851574</v>
      </c>
      <c r="H134" s="66">
        <v>1.1957371727748691</v>
      </c>
      <c r="I134" s="45" t="s">
        <v>260</v>
      </c>
    </row>
    <row r="135" spans="1:9" ht="12" customHeight="1" x14ac:dyDescent="0.2">
      <c r="A135" s="80" t="s">
        <v>375</v>
      </c>
      <c r="B135" s="80" t="s">
        <v>375</v>
      </c>
      <c r="C135" s="64" t="s">
        <v>465</v>
      </c>
      <c r="D135" s="65">
        <v>1000000</v>
      </c>
      <c r="E135" s="65"/>
      <c r="F135" s="65">
        <f t="shared" si="17"/>
        <v>1000000</v>
      </c>
      <c r="G135" s="65">
        <v>0</v>
      </c>
      <c r="H135" s="66">
        <v>0</v>
      </c>
      <c r="I135" s="45" t="s">
        <v>260</v>
      </c>
    </row>
    <row r="136" spans="1:9" ht="12" customHeight="1" x14ac:dyDescent="0.2">
      <c r="A136" s="80" t="s">
        <v>490</v>
      </c>
      <c r="B136" s="80" t="s">
        <v>491</v>
      </c>
      <c r="C136" s="64" t="s">
        <v>492</v>
      </c>
      <c r="D136" s="65">
        <v>0</v>
      </c>
      <c r="E136" s="65"/>
      <c r="F136" s="65">
        <f t="shared" si="17"/>
        <v>0</v>
      </c>
      <c r="G136" s="65">
        <v>177912</v>
      </c>
      <c r="H136" s="66">
        <v>0</v>
      </c>
      <c r="I136" s="45" t="s">
        <v>260</v>
      </c>
    </row>
    <row r="137" spans="1:9" ht="12" customHeight="1" x14ac:dyDescent="0.2">
      <c r="A137" s="80" t="s">
        <v>306</v>
      </c>
      <c r="B137" s="80" t="s">
        <v>306</v>
      </c>
      <c r="C137" s="64" t="s">
        <v>543</v>
      </c>
      <c r="D137" s="65">
        <v>0</v>
      </c>
      <c r="E137" s="65"/>
      <c r="F137" s="65">
        <f t="shared" si="17"/>
        <v>0</v>
      </c>
      <c r="G137" s="65">
        <v>676910</v>
      </c>
      <c r="H137" s="66">
        <v>0</v>
      </c>
      <c r="I137" s="45" t="s">
        <v>260</v>
      </c>
    </row>
    <row r="138" spans="1:9" ht="12" customHeight="1" x14ac:dyDescent="0.2">
      <c r="A138" s="80" t="s">
        <v>306</v>
      </c>
      <c r="B138" s="80" t="s">
        <v>306</v>
      </c>
      <c r="C138" s="64" t="s">
        <v>249</v>
      </c>
      <c r="D138" s="65">
        <v>15000</v>
      </c>
      <c r="E138" s="65"/>
      <c r="F138" s="65">
        <f t="shared" si="17"/>
        <v>15000</v>
      </c>
      <c r="G138" s="65">
        <v>7372</v>
      </c>
      <c r="H138" s="66">
        <v>0.49146666666666666</v>
      </c>
      <c r="I138" s="45" t="s">
        <v>260</v>
      </c>
    </row>
    <row r="139" spans="1:9" ht="12" customHeight="1" x14ac:dyDescent="0.2">
      <c r="A139" s="80" t="s">
        <v>472</v>
      </c>
      <c r="B139" s="80" t="s">
        <v>472</v>
      </c>
      <c r="C139" s="65" t="s">
        <v>473</v>
      </c>
      <c r="D139" s="65">
        <v>800000</v>
      </c>
      <c r="E139" s="65"/>
      <c r="F139" s="65">
        <f t="shared" si="17"/>
        <v>800000</v>
      </c>
      <c r="G139" s="65">
        <v>800000</v>
      </c>
      <c r="H139" s="66">
        <v>1</v>
      </c>
      <c r="I139" s="45" t="s">
        <v>260</v>
      </c>
    </row>
    <row r="140" spans="1:9" ht="12" customHeight="1" x14ac:dyDescent="0.2">
      <c r="A140" s="80" t="s">
        <v>494</v>
      </c>
      <c r="B140" s="80" t="s">
        <v>495</v>
      </c>
      <c r="C140" s="65" t="s">
        <v>496</v>
      </c>
      <c r="D140" s="65">
        <v>0</v>
      </c>
      <c r="E140" s="65">
        <v>460117</v>
      </c>
      <c r="F140" s="65">
        <f t="shared" si="17"/>
        <v>460117</v>
      </c>
      <c r="G140" s="65">
        <v>460117</v>
      </c>
      <c r="H140" s="66">
        <v>1</v>
      </c>
      <c r="I140" s="45" t="s">
        <v>260</v>
      </c>
    </row>
    <row r="141" spans="1:9" ht="12" customHeight="1" x14ac:dyDescent="0.2">
      <c r="A141" s="80" t="s">
        <v>539</v>
      </c>
      <c r="B141" s="80" t="s">
        <v>393</v>
      </c>
      <c r="C141" s="65" t="s">
        <v>540</v>
      </c>
      <c r="D141" s="65">
        <v>0</v>
      </c>
      <c r="E141" s="65"/>
      <c r="F141" s="65">
        <f t="shared" si="17"/>
        <v>0</v>
      </c>
      <c r="G141" s="65">
        <v>25000000</v>
      </c>
      <c r="H141" s="66">
        <v>0</v>
      </c>
      <c r="I141" s="45" t="s">
        <v>260</v>
      </c>
    </row>
    <row r="142" spans="1:9" ht="11.45" customHeight="1" x14ac:dyDescent="0.2">
      <c r="A142" s="63" t="s">
        <v>275</v>
      </c>
      <c r="B142" s="63" t="s">
        <v>275</v>
      </c>
      <c r="C142" s="64" t="s">
        <v>486</v>
      </c>
      <c r="D142" s="65">
        <v>194107823</v>
      </c>
      <c r="E142" s="65"/>
      <c r="F142" s="65">
        <f t="shared" si="17"/>
        <v>194107823</v>
      </c>
      <c r="G142" s="65">
        <v>194107823</v>
      </c>
      <c r="H142" s="66">
        <v>1</v>
      </c>
      <c r="I142" s="45" t="s">
        <v>261</v>
      </c>
    </row>
    <row r="143" spans="1:9" s="54" customFormat="1" x14ac:dyDescent="0.2">
      <c r="A143" s="73"/>
      <c r="B143" s="73"/>
      <c r="C143" s="74" t="s">
        <v>60</v>
      </c>
      <c r="D143" s="75">
        <f>SUM(D128:D142)</f>
        <v>223875814</v>
      </c>
      <c r="E143" s="75">
        <f>SUM(E128:E142)</f>
        <v>1180117</v>
      </c>
      <c r="F143" s="75">
        <f>SUM(F128:F142)</f>
        <v>225055931</v>
      </c>
      <c r="G143" s="75">
        <v>258662116</v>
      </c>
      <c r="H143" s="130">
        <v>1.1493237030042989</v>
      </c>
      <c r="I143" s="70"/>
    </row>
    <row r="144" spans="1:9" s="54" customFormat="1" x14ac:dyDescent="0.2">
      <c r="A144" s="62"/>
      <c r="B144" s="62"/>
      <c r="D144" s="70"/>
      <c r="E144" s="70"/>
      <c r="F144" s="70"/>
      <c r="G144" s="70"/>
      <c r="H144" s="71"/>
      <c r="I144" s="70"/>
    </row>
    <row r="145" spans="1:244" s="54" customFormat="1" x14ac:dyDescent="0.2">
      <c r="A145" s="62"/>
      <c r="B145" s="62"/>
      <c r="D145" s="70"/>
      <c r="E145" s="70"/>
      <c r="F145" s="70"/>
      <c r="G145" s="70"/>
      <c r="H145" s="71"/>
      <c r="I145" s="70"/>
    </row>
    <row r="146" spans="1:244" s="54" customFormat="1" ht="11.25" customHeight="1" x14ac:dyDescent="0.2">
      <c r="A146" s="56" t="s">
        <v>196</v>
      </c>
      <c r="B146" s="56"/>
      <c r="C146" s="56"/>
      <c r="D146" s="56"/>
      <c r="E146" s="56"/>
      <c r="F146" s="56"/>
      <c r="G146" s="56"/>
      <c r="H146" s="79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  <c r="AB146" s="56"/>
      <c r="AC146" s="56"/>
      <c r="AD146" s="56"/>
      <c r="AE146" s="56"/>
      <c r="AF146" s="56"/>
      <c r="AG146" s="56"/>
      <c r="AH146" s="56"/>
      <c r="AI146" s="56"/>
      <c r="AJ146" s="56"/>
      <c r="AK146" s="56"/>
      <c r="AL146" s="56"/>
      <c r="AM146" s="56"/>
      <c r="AN146" s="56"/>
      <c r="AO146" s="56"/>
      <c r="AP146" s="56"/>
      <c r="AQ146" s="56"/>
      <c r="AR146" s="56"/>
      <c r="AS146" s="56"/>
      <c r="AT146" s="56"/>
      <c r="AU146" s="56"/>
      <c r="AV146" s="56"/>
      <c r="AW146" s="56"/>
      <c r="AX146" s="56"/>
      <c r="AY146" s="56"/>
      <c r="AZ146" s="56"/>
      <c r="BA146" s="56"/>
      <c r="BB146" s="56"/>
      <c r="BC146" s="56"/>
      <c r="BD146" s="56"/>
      <c r="BE146" s="56"/>
      <c r="BF146" s="56"/>
      <c r="BG146" s="56"/>
      <c r="BH146" s="56"/>
      <c r="BI146" s="56"/>
      <c r="BJ146" s="56"/>
      <c r="BK146" s="56"/>
      <c r="BL146" s="56"/>
      <c r="BM146" s="56"/>
      <c r="BN146" s="56"/>
      <c r="BO146" s="56"/>
      <c r="BP146" s="56"/>
      <c r="BQ146" s="56"/>
      <c r="BR146" s="56"/>
      <c r="BS146" s="56"/>
      <c r="BT146" s="56"/>
      <c r="BU146" s="56"/>
      <c r="BV146" s="56"/>
      <c r="BW146" s="56"/>
      <c r="BX146" s="56"/>
      <c r="BY146" s="56"/>
      <c r="BZ146" s="56"/>
      <c r="CA146" s="56"/>
      <c r="CB146" s="56"/>
      <c r="CC146" s="56"/>
      <c r="CD146" s="56"/>
      <c r="CE146" s="56"/>
      <c r="CF146" s="56"/>
      <c r="CG146" s="56"/>
      <c r="CH146" s="56"/>
      <c r="CI146" s="56"/>
      <c r="CJ146" s="56"/>
      <c r="CK146" s="56"/>
      <c r="CL146" s="56"/>
      <c r="CM146" s="56"/>
      <c r="CN146" s="56"/>
      <c r="CO146" s="56"/>
      <c r="CP146" s="56"/>
      <c r="CQ146" s="56"/>
      <c r="CR146" s="56"/>
      <c r="CS146" s="56"/>
      <c r="CT146" s="56"/>
      <c r="CU146" s="56"/>
      <c r="CV146" s="56"/>
      <c r="CW146" s="56"/>
      <c r="CX146" s="56"/>
      <c r="CY146" s="56"/>
      <c r="CZ146" s="56"/>
      <c r="DA146" s="56"/>
      <c r="DB146" s="56"/>
      <c r="DC146" s="56"/>
      <c r="DD146" s="56"/>
      <c r="DE146" s="56"/>
      <c r="DF146" s="56"/>
      <c r="DG146" s="56"/>
      <c r="DH146" s="56"/>
      <c r="DI146" s="56"/>
      <c r="DJ146" s="56"/>
      <c r="DK146" s="56"/>
      <c r="DL146" s="56"/>
      <c r="DM146" s="56"/>
      <c r="DN146" s="56"/>
      <c r="DO146" s="56"/>
      <c r="DP146" s="56"/>
      <c r="DQ146" s="56"/>
      <c r="DR146" s="56"/>
      <c r="DS146" s="56"/>
      <c r="DT146" s="56"/>
      <c r="DU146" s="56"/>
      <c r="DV146" s="56"/>
      <c r="DW146" s="56"/>
      <c r="DX146" s="56"/>
      <c r="DY146" s="56"/>
      <c r="DZ146" s="56"/>
      <c r="EA146" s="56"/>
      <c r="EB146" s="56"/>
      <c r="EC146" s="56"/>
      <c r="ED146" s="56"/>
      <c r="EE146" s="56"/>
      <c r="EF146" s="56"/>
      <c r="EG146" s="56"/>
      <c r="EH146" s="56"/>
      <c r="EI146" s="56"/>
      <c r="EJ146" s="56"/>
      <c r="EK146" s="56"/>
      <c r="EL146" s="56"/>
      <c r="EM146" s="56"/>
      <c r="EN146" s="56"/>
      <c r="EO146" s="56"/>
      <c r="EP146" s="56"/>
      <c r="EQ146" s="56"/>
      <c r="ER146" s="56"/>
      <c r="ES146" s="56"/>
      <c r="ET146" s="56"/>
      <c r="EU146" s="56"/>
      <c r="EV146" s="56"/>
      <c r="EW146" s="56"/>
      <c r="EX146" s="56"/>
      <c r="EY146" s="56"/>
      <c r="EZ146" s="56"/>
      <c r="FA146" s="56"/>
      <c r="FB146" s="56"/>
      <c r="FC146" s="56"/>
      <c r="FD146" s="56"/>
      <c r="FE146" s="56"/>
      <c r="FF146" s="56"/>
      <c r="FG146" s="56"/>
      <c r="FH146" s="56"/>
      <c r="FI146" s="56"/>
      <c r="FJ146" s="56"/>
      <c r="FK146" s="56"/>
      <c r="FL146" s="56"/>
      <c r="FM146" s="56"/>
      <c r="FN146" s="56"/>
      <c r="FO146" s="56"/>
      <c r="FP146" s="56"/>
      <c r="FQ146" s="56"/>
      <c r="FR146" s="56"/>
      <c r="FS146" s="56"/>
      <c r="FT146" s="56"/>
      <c r="FU146" s="56"/>
      <c r="FV146" s="56"/>
      <c r="FW146" s="56"/>
      <c r="FX146" s="56"/>
      <c r="FY146" s="56"/>
      <c r="FZ146" s="56"/>
      <c r="GA146" s="56"/>
      <c r="GB146" s="56"/>
      <c r="GC146" s="56"/>
      <c r="GD146" s="56"/>
      <c r="GE146" s="56"/>
      <c r="GF146" s="56"/>
      <c r="GG146" s="56"/>
      <c r="GH146" s="56"/>
      <c r="GI146" s="56"/>
      <c r="GJ146" s="56"/>
      <c r="GK146" s="56"/>
      <c r="GL146" s="56"/>
      <c r="GM146" s="56"/>
      <c r="GN146" s="56"/>
      <c r="GO146" s="56"/>
      <c r="GP146" s="56"/>
      <c r="GQ146" s="56"/>
      <c r="GR146" s="56"/>
      <c r="GS146" s="56"/>
      <c r="GT146" s="56"/>
      <c r="GU146" s="56"/>
      <c r="GV146" s="56"/>
      <c r="GW146" s="56"/>
      <c r="GX146" s="56"/>
      <c r="GY146" s="56"/>
      <c r="GZ146" s="56"/>
      <c r="HA146" s="56"/>
      <c r="HB146" s="56"/>
      <c r="HC146" s="56"/>
      <c r="HD146" s="56"/>
      <c r="HE146" s="56"/>
      <c r="HF146" s="56"/>
      <c r="HG146" s="56"/>
      <c r="HH146" s="56"/>
      <c r="HI146" s="56"/>
      <c r="HJ146" s="56"/>
      <c r="HK146" s="56"/>
      <c r="HL146" s="56"/>
      <c r="HM146" s="56"/>
      <c r="HN146" s="56"/>
      <c r="HO146" s="56"/>
      <c r="HP146" s="56"/>
      <c r="HQ146" s="56"/>
      <c r="HR146" s="56"/>
      <c r="HS146" s="56"/>
      <c r="HT146" s="56"/>
      <c r="HU146" s="56"/>
      <c r="HV146" s="56"/>
      <c r="HW146" s="56"/>
      <c r="HX146" s="56"/>
      <c r="HY146" s="56"/>
      <c r="HZ146" s="56"/>
      <c r="IA146" s="56"/>
      <c r="IB146" s="56"/>
      <c r="IC146" s="56"/>
      <c r="ID146" s="56"/>
      <c r="IE146" s="56"/>
      <c r="IF146" s="56"/>
      <c r="IG146" s="56"/>
      <c r="IH146" s="56"/>
      <c r="II146" s="56"/>
      <c r="IJ146" s="56"/>
    </row>
    <row r="147" spans="1:244" ht="12.4" customHeight="1" x14ac:dyDescent="0.2">
      <c r="A147" s="56" t="s">
        <v>193</v>
      </c>
      <c r="B147" s="56"/>
      <c r="C147" s="56"/>
      <c r="D147" s="56"/>
      <c r="E147" s="56"/>
      <c r="F147" s="56"/>
      <c r="G147" s="56"/>
      <c r="H147" s="79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  <c r="AA147" s="56"/>
      <c r="AB147" s="56"/>
      <c r="AC147" s="56"/>
      <c r="AD147" s="56"/>
      <c r="AE147" s="56"/>
      <c r="AF147" s="56"/>
      <c r="AG147" s="56"/>
      <c r="AH147" s="56"/>
      <c r="AI147" s="56"/>
      <c r="AJ147" s="56"/>
      <c r="AK147" s="56"/>
      <c r="AL147" s="56"/>
      <c r="AM147" s="56"/>
      <c r="AN147" s="56"/>
      <c r="AO147" s="56"/>
      <c r="AP147" s="56"/>
      <c r="AQ147" s="56"/>
      <c r="AR147" s="56"/>
      <c r="AS147" s="56"/>
      <c r="AT147" s="56"/>
      <c r="AU147" s="56"/>
      <c r="AV147" s="56"/>
      <c r="AW147" s="56"/>
      <c r="AX147" s="56"/>
      <c r="AY147" s="56"/>
      <c r="AZ147" s="56"/>
      <c r="BA147" s="56"/>
      <c r="BB147" s="56"/>
      <c r="BC147" s="56"/>
      <c r="BD147" s="56"/>
      <c r="BE147" s="56"/>
      <c r="BF147" s="56"/>
      <c r="BG147" s="56"/>
      <c r="BH147" s="56"/>
      <c r="BI147" s="56"/>
      <c r="BJ147" s="56"/>
      <c r="BK147" s="56"/>
      <c r="BL147" s="56"/>
      <c r="BM147" s="56"/>
      <c r="BN147" s="56"/>
      <c r="BO147" s="56"/>
      <c r="BP147" s="56"/>
      <c r="BQ147" s="56"/>
      <c r="BR147" s="56"/>
      <c r="BS147" s="56"/>
      <c r="BT147" s="56"/>
      <c r="BU147" s="56"/>
      <c r="BV147" s="56"/>
      <c r="BW147" s="56"/>
      <c r="BX147" s="56"/>
      <c r="BY147" s="56"/>
      <c r="BZ147" s="56"/>
      <c r="CA147" s="56"/>
      <c r="CB147" s="56"/>
      <c r="CC147" s="56"/>
      <c r="CD147" s="56"/>
      <c r="CE147" s="56"/>
      <c r="CF147" s="56"/>
      <c r="CG147" s="56"/>
      <c r="CH147" s="56"/>
      <c r="CI147" s="56"/>
      <c r="CJ147" s="56"/>
      <c r="CK147" s="56"/>
      <c r="CL147" s="56"/>
      <c r="CM147" s="56"/>
      <c r="CN147" s="56"/>
      <c r="CO147" s="56"/>
      <c r="CP147" s="56"/>
      <c r="CQ147" s="56"/>
      <c r="CR147" s="56"/>
      <c r="CS147" s="56"/>
      <c r="CT147" s="56"/>
      <c r="CU147" s="56"/>
      <c r="CV147" s="56"/>
      <c r="CW147" s="56"/>
      <c r="CX147" s="56"/>
      <c r="CY147" s="56"/>
      <c r="CZ147" s="56"/>
      <c r="DA147" s="56"/>
      <c r="DB147" s="56"/>
      <c r="DC147" s="56"/>
      <c r="DD147" s="56"/>
      <c r="DE147" s="56"/>
      <c r="DF147" s="56"/>
      <c r="DG147" s="56"/>
      <c r="DH147" s="56"/>
      <c r="DI147" s="56"/>
      <c r="DJ147" s="56"/>
      <c r="DK147" s="56"/>
      <c r="DL147" s="56"/>
      <c r="DM147" s="56"/>
      <c r="DN147" s="56"/>
      <c r="DO147" s="56"/>
      <c r="DP147" s="56"/>
      <c r="DQ147" s="56"/>
      <c r="DR147" s="56"/>
      <c r="DS147" s="56"/>
      <c r="DT147" s="56"/>
      <c r="DU147" s="56"/>
      <c r="DV147" s="56"/>
      <c r="DW147" s="56"/>
      <c r="DX147" s="56"/>
      <c r="DY147" s="56"/>
      <c r="DZ147" s="56"/>
      <c r="EA147" s="56"/>
      <c r="EB147" s="56"/>
      <c r="EC147" s="56"/>
      <c r="ED147" s="56"/>
      <c r="EE147" s="56"/>
      <c r="EF147" s="56"/>
      <c r="EG147" s="56"/>
      <c r="EH147" s="56"/>
      <c r="EI147" s="56"/>
      <c r="EJ147" s="56"/>
      <c r="EK147" s="56"/>
      <c r="EL147" s="56"/>
      <c r="EM147" s="56"/>
      <c r="EN147" s="56"/>
      <c r="EO147" s="56"/>
      <c r="EP147" s="56"/>
      <c r="EQ147" s="56"/>
      <c r="ER147" s="56"/>
      <c r="ES147" s="56"/>
      <c r="ET147" s="56"/>
      <c r="EU147" s="56"/>
      <c r="EV147" s="56"/>
      <c r="EW147" s="56"/>
      <c r="EX147" s="56"/>
      <c r="EY147" s="56"/>
      <c r="EZ147" s="56"/>
      <c r="FA147" s="56"/>
      <c r="FB147" s="56"/>
      <c r="FC147" s="56"/>
      <c r="FD147" s="56"/>
      <c r="FE147" s="56"/>
      <c r="FF147" s="56"/>
      <c r="FG147" s="56"/>
      <c r="FH147" s="56"/>
      <c r="FI147" s="56"/>
      <c r="FJ147" s="56"/>
      <c r="FK147" s="56"/>
      <c r="FL147" s="56"/>
      <c r="FM147" s="56"/>
      <c r="FN147" s="56"/>
      <c r="FO147" s="56"/>
      <c r="FP147" s="56"/>
      <c r="FQ147" s="56"/>
      <c r="FR147" s="56"/>
      <c r="FS147" s="56"/>
      <c r="FT147" s="56"/>
      <c r="FU147" s="56"/>
      <c r="FV147" s="56"/>
      <c r="FW147" s="56"/>
      <c r="FX147" s="56"/>
      <c r="FY147" s="56"/>
      <c r="FZ147" s="56"/>
      <c r="GA147" s="56"/>
      <c r="GB147" s="56"/>
      <c r="GC147" s="56"/>
      <c r="GD147" s="56"/>
      <c r="GE147" s="56"/>
      <c r="GF147" s="56"/>
      <c r="GG147" s="56"/>
      <c r="GH147" s="56"/>
      <c r="GI147" s="56"/>
      <c r="GJ147" s="56"/>
      <c r="GK147" s="56"/>
      <c r="GL147" s="56"/>
      <c r="GM147" s="56"/>
      <c r="GN147" s="56"/>
      <c r="GO147" s="56"/>
      <c r="GP147" s="56"/>
      <c r="GQ147" s="56"/>
      <c r="GR147" s="56"/>
      <c r="GS147" s="56"/>
      <c r="GT147" s="56"/>
      <c r="GU147" s="56"/>
      <c r="GV147" s="56"/>
      <c r="GW147" s="56"/>
      <c r="GX147" s="56"/>
      <c r="GY147" s="56"/>
      <c r="GZ147" s="56"/>
      <c r="HA147" s="56"/>
      <c r="HB147" s="56"/>
      <c r="HC147" s="56"/>
      <c r="HD147" s="56"/>
      <c r="HE147" s="56"/>
      <c r="HF147" s="56"/>
      <c r="HG147" s="56"/>
      <c r="HH147" s="56"/>
      <c r="HI147" s="56"/>
      <c r="HJ147" s="56"/>
      <c r="HK147" s="56"/>
      <c r="HL147" s="56"/>
      <c r="HM147" s="56"/>
      <c r="HN147" s="56"/>
      <c r="HO147" s="56"/>
      <c r="HP147" s="56"/>
      <c r="HQ147" s="56"/>
      <c r="HR147" s="56"/>
      <c r="HS147" s="56"/>
      <c r="HT147" s="56"/>
      <c r="HU147" s="56"/>
      <c r="HV147" s="56"/>
      <c r="HW147" s="56"/>
      <c r="HX147" s="56"/>
      <c r="HY147" s="56"/>
      <c r="HZ147" s="56"/>
      <c r="IA147" s="56"/>
      <c r="IB147" s="56"/>
      <c r="IC147" s="56"/>
      <c r="ID147" s="56"/>
      <c r="IE147" s="56"/>
      <c r="IF147" s="56"/>
      <c r="IG147" s="56"/>
      <c r="IH147" s="56"/>
      <c r="II147" s="56"/>
      <c r="IJ147" s="56"/>
    </row>
    <row r="148" spans="1:244" s="54" customFormat="1" ht="12" customHeight="1" x14ac:dyDescent="0.2">
      <c r="A148" s="62" t="s">
        <v>52</v>
      </c>
      <c r="B148" s="62"/>
      <c r="D148" s="70"/>
      <c r="E148" s="70"/>
      <c r="F148" s="70"/>
      <c r="G148" s="70"/>
      <c r="H148" s="71"/>
      <c r="I148" s="70"/>
    </row>
    <row r="149" spans="1:244" ht="11.1" customHeight="1" x14ac:dyDescent="0.2">
      <c r="A149" s="63" t="s">
        <v>307</v>
      </c>
      <c r="B149" s="63" t="s">
        <v>270</v>
      </c>
      <c r="C149" s="81" t="s">
        <v>229</v>
      </c>
      <c r="D149" s="65">
        <v>90000000</v>
      </c>
      <c r="E149" s="65"/>
      <c r="F149" s="65">
        <f>SUM(D149:E149)</f>
        <v>90000000</v>
      </c>
      <c r="G149" s="65">
        <v>90000000</v>
      </c>
      <c r="H149" s="66">
        <v>1</v>
      </c>
      <c r="I149" s="45" t="s">
        <v>261</v>
      </c>
    </row>
    <row r="150" spans="1:244" ht="12" customHeight="1" x14ac:dyDescent="0.2">
      <c r="A150" s="63" t="s">
        <v>302</v>
      </c>
      <c r="B150" s="63"/>
      <c r="C150" s="64" t="s">
        <v>365</v>
      </c>
      <c r="D150" s="65">
        <v>200000</v>
      </c>
      <c r="E150" s="65"/>
      <c r="F150" s="65">
        <f t="shared" ref="F150" si="18">SUM(D150:E150)</f>
        <v>200000</v>
      </c>
      <c r="G150" s="65">
        <v>156240</v>
      </c>
      <c r="H150" s="66">
        <v>0.78120000000000001</v>
      </c>
      <c r="I150" s="82" t="s">
        <v>260</v>
      </c>
    </row>
    <row r="151" spans="1:244" ht="11.1" customHeight="1" x14ac:dyDescent="0.2">
      <c r="A151" s="63" t="s">
        <v>270</v>
      </c>
      <c r="B151" s="63"/>
      <c r="C151" s="81" t="s">
        <v>329</v>
      </c>
      <c r="D151" s="65">
        <v>0</v>
      </c>
      <c r="E151" s="65">
        <v>8079900</v>
      </c>
      <c r="F151" s="65">
        <f t="shared" ref="F151:F197" si="19">SUM(D151:E151)</f>
        <v>8079900</v>
      </c>
      <c r="G151" s="65">
        <v>8079900</v>
      </c>
      <c r="H151" s="66">
        <v>1</v>
      </c>
      <c r="I151" s="45" t="s">
        <v>261</v>
      </c>
    </row>
    <row r="152" spans="1:244" s="45" customFormat="1" ht="11.1" customHeight="1" x14ac:dyDescent="0.2">
      <c r="A152" s="63" t="s">
        <v>179</v>
      </c>
      <c r="B152" s="63" t="s">
        <v>179</v>
      </c>
      <c r="C152" s="72" t="s">
        <v>301</v>
      </c>
      <c r="D152" s="65">
        <v>1942000</v>
      </c>
      <c r="E152" s="65">
        <v>326000</v>
      </c>
      <c r="F152" s="65">
        <f t="shared" si="19"/>
        <v>2268000</v>
      </c>
      <c r="G152" s="65">
        <v>2268000</v>
      </c>
      <c r="H152" s="66">
        <v>1</v>
      </c>
      <c r="I152" s="45" t="s">
        <v>261</v>
      </c>
    </row>
    <row r="153" spans="1:244" s="45" customFormat="1" ht="11.1" customHeight="1" x14ac:dyDescent="0.2">
      <c r="A153" s="63" t="s">
        <v>447</v>
      </c>
      <c r="B153" s="63"/>
      <c r="C153" s="72" t="s">
        <v>497</v>
      </c>
      <c r="D153" s="65">
        <v>0</v>
      </c>
      <c r="E153" s="65">
        <v>56168</v>
      </c>
      <c r="F153" s="65">
        <f t="shared" si="19"/>
        <v>56168</v>
      </c>
      <c r="G153" s="65">
        <v>56168</v>
      </c>
      <c r="H153" s="66">
        <v>1</v>
      </c>
      <c r="I153" s="45" t="s">
        <v>261</v>
      </c>
    </row>
    <row r="154" spans="1:244" s="45" customFormat="1" ht="11.1" customHeight="1" x14ac:dyDescent="0.2">
      <c r="A154" s="63" t="s">
        <v>228</v>
      </c>
      <c r="B154" s="63" t="s">
        <v>228</v>
      </c>
      <c r="C154" s="72" t="s">
        <v>356</v>
      </c>
      <c r="D154" s="65">
        <v>75000</v>
      </c>
      <c r="E154" s="65">
        <v>15000</v>
      </c>
      <c r="F154" s="65">
        <f t="shared" si="19"/>
        <v>90000</v>
      </c>
      <c r="G154" s="65">
        <v>90000</v>
      </c>
      <c r="H154" s="66">
        <v>1</v>
      </c>
      <c r="I154" s="45" t="s">
        <v>261</v>
      </c>
    </row>
    <row r="155" spans="1:244" s="45" customFormat="1" ht="11.1" customHeight="1" x14ac:dyDescent="0.2">
      <c r="A155" s="63" t="s">
        <v>268</v>
      </c>
      <c r="B155" s="63" t="s">
        <v>268</v>
      </c>
      <c r="C155" s="72" t="s">
        <v>405</v>
      </c>
      <c r="D155" s="65">
        <v>200000</v>
      </c>
      <c r="E155" s="65">
        <v>-200000</v>
      </c>
      <c r="F155" s="65">
        <f t="shared" si="19"/>
        <v>0</v>
      </c>
      <c r="G155" s="65">
        <v>0</v>
      </c>
      <c r="H155" s="66">
        <v>0</v>
      </c>
      <c r="I155" s="45" t="s">
        <v>261</v>
      </c>
    </row>
    <row r="156" spans="1:244" s="45" customFormat="1" ht="11.1" customHeight="1" x14ac:dyDescent="0.2">
      <c r="A156" s="63" t="s">
        <v>386</v>
      </c>
      <c r="B156" s="63" t="s">
        <v>386</v>
      </c>
      <c r="C156" s="72" t="s">
        <v>237</v>
      </c>
      <c r="D156" s="65">
        <v>100000</v>
      </c>
      <c r="E156" s="65"/>
      <c r="F156" s="65">
        <f t="shared" si="19"/>
        <v>100000</v>
      </c>
      <c r="G156" s="65">
        <v>0</v>
      </c>
      <c r="H156" s="66">
        <v>0</v>
      </c>
      <c r="I156" s="45" t="s">
        <v>261</v>
      </c>
    </row>
    <row r="157" spans="1:244" s="45" customFormat="1" ht="11.1" customHeight="1" x14ac:dyDescent="0.2">
      <c r="A157" s="63" t="s">
        <v>386</v>
      </c>
      <c r="B157" s="63"/>
      <c r="C157" s="72" t="s">
        <v>430</v>
      </c>
      <c r="D157" s="65">
        <v>1120000</v>
      </c>
      <c r="E157" s="65">
        <v>-450000</v>
      </c>
      <c r="F157" s="65">
        <f t="shared" si="19"/>
        <v>670000</v>
      </c>
      <c r="G157" s="65">
        <v>648002</v>
      </c>
      <c r="H157" s="66">
        <v>0.96716716417910453</v>
      </c>
      <c r="I157" s="45" t="s">
        <v>261</v>
      </c>
    </row>
    <row r="158" spans="1:244" s="45" customFormat="1" ht="11.1" customHeight="1" x14ac:dyDescent="0.2">
      <c r="A158" s="63" t="s">
        <v>386</v>
      </c>
      <c r="B158" s="63"/>
      <c r="C158" s="72" t="s">
        <v>392</v>
      </c>
      <c r="D158" s="65">
        <v>1753000</v>
      </c>
      <c r="E158" s="65"/>
      <c r="F158" s="65">
        <f t="shared" si="19"/>
        <v>1753000</v>
      </c>
      <c r="G158" s="65">
        <v>1752321</v>
      </c>
      <c r="H158" s="66">
        <v>0.99961266400456361</v>
      </c>
      <c r="I158" s="45" t="s">
        <v>261</v>
      </c>
    </row>
    <row r="159" spans="1:244" s="45" customFormat="1" ht="11.1" customHeight="1" x14ac:dyDescent="0.2">
      <c r="A159" s="63" t="s">
        <v>386</v>
      </c>
      <c r="B159" s="63"/>
      <c r="C159" s="72" t="s">
        <v>404</v>
      </c>
      <c r="D159" s="65">
        <v>600000</v>
      </c>
      <c r="E159" s="65">
        <v>-300000</v>
      </c>
      <c r="F159" s="65">
        <f t="shared" si="19"/>
        <v>300000</v>
      </c>
      <c r="G159" s="65">
        <v>300000</v>
      </c>
      <c r="H159" s="66">
        <v>1</v>
      </c>
      <c r="I159" s="45" t="s">
        <v>261</v>
      </c>
    </row>
    <row r="160" spans="1:244" s="45" customFormat="1" ht="11.1" customHeight="1" x14ac:dyDescent="0.2">
      <c r="A160" s="63" t="s">
        <v>180</v>
      </c>
      <c r="B160" s="63" t="s">
        <v>180</v>
      </c>
      <c r="C160" s="72" t="s">
        <v>86</v>
      </c>
      <c r="D160" s="65">
        <v>715000</v>
      </c>
      <c r="E160" s="65">
        <v>51632</v>
      </c>
      <c r="F160" s="65">
        <f t="shared" si="19"/>
        <v>766632</v>
      </c>
      <c r="G160" s="65">
        <v>629778</v>
      </c>
      <c r="H160" s="66">
        <v>0.82148671070344048</v>
      </c>
      <c r="I160" s="45" t="s">
        <v>261</v>
      </c>
    </row>
    <row r="161" spans="1:9" s="45" customFormat="1" ht="11.1" customHeight="1" x14ac:dyDescent="0.2">
      <c r="A161" s="63" t="s">
        <v>227</v>
      </c>
      <c r="B161" s="63"/>
      <c r="C161" s="72" t="s">
        <v>357</v>
      </c>
      <c r="D161" s="65">
        <v>22000</v>
      </c>
      <c r="E161" s="65">
        <v>2250</v>
      </c>
      <c r="F161" s="65">
        <f t="shared" si="19"/>
        <v>24250</v>
      </c>
      <c r="G161" s="65">
        <v>13500</v>
      </c>
      <c r="H161" s="66">
        <v>0.55670103092783507</v>
      </c>
      <c r="I161" s="45" t="s">
        <v>261</v>
      </c>
    </row>
    <row r="162" spans="1:9" s="45" customFormat="1" ht="11.1" customHeight="1" x14ac:dyDescent="0.2">
      <c r="A162" s="63" t="s">
        <v>402</v>
      </c>
      <c r="B162" s="63" t="s">
        <v>189</v>
      </c>
      <c r="C162" s="72" t="s">
        <v>210</v>
      </c>
      <c r="D162" s="65">
        <v>5000</v>
      </c>
      <c r="E162" s="65"/>
      <c r="F162" s="65">
        <f t="shared" si="19"/>
        <v>5000</v>
      </c>
      <c r="G162" s="65">
        <v>0</v>
      </c>
      <c r="H162" s="66">
        <v>0</v>
      </c>
      <c r="I162" s="45" t="s">
        <v>261</v>
      </c>
    </row>
    <row r="163" spans="1:9" s="45" customFormat="1" ht="11.1" customHeight="1" x14ac:dyDescent="0.2">
      <c r="A163" s="63" t="s">
        <v>273</v>
      </c>
      <c r="B163" s="63" t="s">
        <v>273</v>
      </c>
      <c r="C163" s="72" t="s">
        <v>63</v>
      </c>
      <c r="D163" s="65">
        <v>900000</v>
      </c>
      <c r="E163" s="65"/>
      <c r="F163" s="65">
        <f t="shared" si="19"/>
        <v>900000</v>
      </c>
      <c r="G163" s="65">
        <v>365181</v>
      </c>
      <c r="H163" s="66">
        <v>0.40575666666666665</v>
      </c>
      <c r="I163" s="45" t="s">
        <v>261</v>
      </c>
    </row>
    <row r="164" spans="1:9" s="45" customFormat="1" ht="11.1" customHeight="1" x14ac:dyDescent="0.2">
      <c r="A164" s="63" t="s">
        <v>273</v>
      </c>
      <c r="B164" s="63"/>
      <c r="C164" s="72" t="s">
        <v>80</v>
      </c>
      <c r="D164" s="65">
        <v>50000</v>
      </c>
      <c r="E164" s="65"/>
      <c r="F164" s="65">
        <f t="shared" si="19"/>
        <v>50000</v>
      </c>
      <c r="G164" s="65">
        <v>0</v>
      </c>
      <c r="H164" s="66">
        <v>0</v>
      </c>
      <c r="I164" s="45" t="s">
        <v>261</v>
      </c>
    </row>
    <row r="165" spans="1:9" s="45" customFormat="1" ht="11.1" customHeight="1" x14ac:dyDescent="0.2">
      <c r="A165" s="63" t="s">
        <v>273</v>
      </c>
      <c r="B165" s="63"/>
      <c r="C165" s="72" t="s">
        <v>471</v>
      </c>
      <c r="D165" s="65">
        <v>790000</v>
      </c>
      <c r="E165" s="65"/>
      <c r="F165" s="65">
        <f t="shared" si="19"/>
        <v>790000</v>
      </c>
      <c r="G165" s="65">
        <v>68520</v>
      </c>
      <c r="H165" s="66">
        <v>8.6734177215189875E-2</v>
      </c>
      <c r="I165" s="45" t="s">
        <v>261</v>
      </c>
    </row>
    <row r="166" spans="1:9" s="45" customFormat="1" ht="11.1" customHeight="1" x14ac:dyDescent="0.2">
      <c r="A166" s="63" t="s">
        <v>273</v>
      </c>
      <c r="B166" s="63"/>
      <c r="C166" s="72" t="s">
        <v>544</v>
      </c>
      <c r="D166" s="65">
        <v>0</v>
      </c>
      <c r="E166" s="65"/>
      <c r="F166" s="65">
        <f t="shared" si="19"/>
        <v>0</v>
      </c>
      <c r="G166" s="65">
        <v>533000</v>
      </c>
      <c r="H166" s="66">
        <v>0</v>
      </c>
      <c r="I166" s="45" t="s">
        <v>261</v>
      </c>
    </row>
    <row r="167" spans="1:9" ht="11.1" customHeight="1" x14ac:dyDescent="0.2">
      <c r="A167" s="63" t="s">
        <v>188</v>
      </c>
      <c r="B167" s="63" t="s">
        <v>188</v>
      </c>
      <c r="C167" s="64" t="s">
        <v>441</v>
      </c>
      <c r="D167" s="65">
        <v>350000</v>
      </c>
      <c r="E167" s="65"/>
      <c r="F167" s="65">
        <f t="shared" si="19"/>
        <v>350000</v>
      </c>
      <c r="G167" s="65">
        <v>359250</v>
      </c>
      <c r="H167" s="66">
        <v>1.0264285714285715</v>
      </c>
      <c r="I167" s="45" t="s">
        <v>261</v>
      </c>
    </row>
    <row r="168" spans="1:9" ht="11.1" customHeight="1" x14ac:dyDescent="0.2">
      <c r="A168" s="63" t="s">
        <v>188</v>
      </c>
      <c r="B168" s="63"/>
      <c r="C168" s="64" t="s">
        <v>349</v>
      </c>
      <c r="D168" s="65">
        <v>350000</v>
      </c>
      <c r="E168" s="65"/>
      <c r="F168" s="65">
        <f t="shared" si="19"/>
        <v>350000</v>
      </c>
      <c r="G168" s="65">
        <v>347880</v>
      </c>
      <c r="H168" s="66">
        <v>0.99394285714285713</v>
      </c>
      <c r="I168" s="45" t="s">
        <v>261</v>
      </c>
    </row>
    <row r="169" spans="1:9" ht="11.1" customHeight="1" x14ac:dyDescent="0.2">
      <c r="A169" s="63" t="s">
        <v>188</v>
      </c>
      <c r="B169" s="63"/>
      <c r="C169" s="64" t="s">
        <v>233</v>
      </c>
      <c r="D169" s="65">
        <v>600000</v>
      </c>
      <c r="E169" s="65"/>
      <c r="F169" s="65">
        <f t="shared" si="19"/>
        <v>600000</v>
      </c>
      <c r="G169" s="65">
        <v>850400</v>
      </c>
      <c r="H169" s="66">
        <v>1.4173333333333333</v>
      </c>
      <c r="I169" s="45" t="s">
        <v>261</v>
      </c>
    </row>
    <row r="170" spans="1:9" ht="11.1" customHeight="1" x14ac:dyDescent="0.2">
      <c r="A170" s="63" t="s">
        <v>376</v>
      </c>
      <c r="B170" s="63"/>
      <c r="C170" s="64" t="s">
        <v>336</v>
      </c>
      <c r="D170" s="65">
        <v>60000</v>
      </c>
      <c r="E170" s="65"/>
      <c r="F170" s="65">
        <f>SUM(D170:E170)</f>
        <v>60000</v>
      </c>
      <c r="G170" s="65">
        <v>59410</v>
      </c>
      <c r="H170" s="66">
        <v>0.99016666666666664</v>
      </c>
      <c r="I170" s="45" t="s">
        <v>261</v>
      </c>
    </row>
    <row r="171" spans="1:9" ht="11.1" customHeight="1" x14ac:dyDescent="0.2">
      <c r="A171" s="63" t="s">
        <v>376</v>
      </c>
      <c r="B171" s="63"/>
      <c r="C171" s="64" t="s">
        <v>339</v>
      </c>
      <c r="D171" s="65">
        <v>200000</v>
      </c>
      <c r="E171" s="65"/>
      <c r="F171" s="65">
        <f>SUM(D171:E171)</f>
        <v>200000</v>
      </c>
      <c r="G171" s="65">
        <v>120000</v>
      </c>
      <c r="H171" s="66">
        <v>0.6</v>
      </c>
      <c r="I171" s="45" t="s">
        <v>261</v>
      </c>
    </row>
    <row r="172" spans="1:9" s="45" customFormat="1" ht="11.1" customHeight="1" x14ac:dyDescent="0.2">
      <c r="A172" s="63" t="s">
        <v>459</v>
      </c>
      <c r="B172" s="63" t="s">
        <v>462</v>
      </c>
      <c r="C172" s="72" t="s">
        <v>173</v>
      </c>
      <c r="D172" s="65">
        <v>300000</v>
      </c>
      <c r="E172" s="65"/>
      <c r="F172" s="65">
        <f t="shared" si="19"/>
        <v>300000</v>
      </c>
      <c r="G172" s="65">
        <v>297788</v>
      </c>
      <c r="H172" s="66">
        <v>0.99262666666666666</v>
      </c>
      <c r="I172" s="45" t="s">
        <v>261</v>
      </c>
    </row>
    <row r="173" spans="1:9" s="45" customFormat="1" ht="11.1" customHeight="1" x14ac:dyDescent="0.2">
      <c r="A173" s="63" t="s">
        <v>460</v>
      </c>
      <c r="B173" s="63" t="s">
        <v>463</v>
      </c>
      <c r="C173" s="72" t="s">
        <v>58</v>
      </c>
      <c r="D173" s="65">
        <v>30000</v>
      </c>
      <c r="E173" s="65"/>
      <c r="F173" s="65">
        <f t="shared" si="19"/>
        <v>30000</v>
      </c>
      <c r="G173" s="65">
        <v>26304</v>
      </c>
      <c r="H173" s="66">
        <v>0.87680000000000002</v>
      </c>
      <c r="I173" s="45" t="s">
        <v>261</v>
      </c>
    </row>
    <row r="174" spans="1:9" ht="11.1" customHeight="1" x14ac:dyDescent="0.2">
      <c r="A174" s="63" t="s">
        <v>461</v>
      </c>
      <c r="B174" s="63" t="s">
        <v>464</v>
      </c>
      <c r="C174" s="64" t="s">
        <v>106</v>
      </c>
      <c r="D174" s="65">
        <v>200000</v>
      </c>
      <c r="E174" s="65"/>
      <c r="F174" s="65">
        <f t="shared" si="19"/>
        <v>200000</v>
      </c>
      <c r="G174" s="65">
        <v>160429</v>
      </c>
      <c r="H174" s="66">
        <v>0.802145</v>
      </c>
      <c r="I174" s="45" t="s">
        <v>261</v>
      </c>
    </row>
    <row r="175" spans="1:9" ht="11.1" customHeight="1" x14ac:dyDescent="0.2">
      <c r="A175" s="63" t="s">
        <v>269</v>
      </c>
      <c r="B175" s="63" t="s">
        <v>269</v>
      </c>
      <c r="C175" s="64" t="s">
        <v>289</v>
      </c>
      <c r="D175" s="65">
        <v>60000</v>
      </c>
      <c r="E175" s="65"/>
      <c r="F175" s="65">
        <f t="shared" si="19"/>
        <v>60000</v>
      </c>
      <c r="G175" s="65">
        <v>38019</v>
      </c>
      <c r="H175" s="66">
        <v>0.63365000000000005</v>
      </c>
      <c r="I175" s="45" t="s">
        <v>261</v>
      </c>
    </row>
    <row r="176" spans="1:9" ht="11.1" customHeight="1" x14ac:dyDescent="0.2">
      <c r="A176" s="63" t="s">
        <v>276</v>
      </c>
      <c r="B176" s="63" t="s">
        <v>276</v>
      </c>
      <c r="C176" s="64" t="s">
        <v>397</v>
      </c>
      <c r="D176" s="65">
        <v>50000</v>
      </c>
      <c r="E176" s="65"/>
      <c r="F176" s="65">
        <f t="shared" si="19"/>
        <v>50000</v>
      </c>
      <c r="G176" s="65">
        <v>46296</v>
      </c>
      <c r="H176" s="66">
        <v>0.92591999999999997</v>
      </c>
      <c r="I176" s="45" t="s">
        <v>261</v>
      </c>
    </row>
    <row r="177" spans="1:9" ht="11.1" customHeight="1" x14ac:dyDescent="0.2">
      <c r="A177" s="63" t="s">
        <v>187</v>
      </c>
      <c r="B177" s="63" t="s">
        <v>187</v>
      </c>
      <c r="C177" s="64" t="s">
        <v>107</v>
      </c>
      <c r="D177" s="65">
        <v>100000</v>
      </c>
      <c r="E177" s="65"/>
      <c r="F177" s="65">
        <f t="shared" si="19"/>
        <v>100000</v>
      </c>
      <c r="G177" s="65">
        <v>113000</v>
      </c>
      <c r="H177" s="66">
        <v>1.1299999999999999</v>
      </c>
      <c r="I177" s="45" t="s">
        <v>261</v>
      </c>
    </row>
    <row r="178" spans="1:9" s="45" customFormat="1" ht="11.1" customHeight="1" x14ac:dyDescent="0.2">
      <c r="A178" s="63" t="s">
        <v>378</v>
      </c>
      <c r="B178" s="63" t="s">
        <v>187</v>
      </c>
      <c r="C178" s="72" t="s">
        <v>347</v>
      </c>
      <c r="D178" s="65">
        <v>400000</v>
      </c>
      <c r="E178" s="65"/>
      <c r="F178" s="65">
        <f>SUM(D178:E178)</f>
        <v>400000</v>
      </c>
      <c r="G178" s="65">
        <v>276000</v>
      </c>
      <c r="H178" s="66">
        <v>0.69</v>
      </c>
      <c r="I178" s="45" t="s">
        <v>261</v>
      </c>
    </row>
    <row r="179" spans="1:9" ht="11.1" customHeight="1" x14ac:dyDescent="0.2">
      <c r="A179" s="63" t="s">
        <v>191</v>
      </c>
      <c r="B179" s="63" t="s">
        <v>191</v>
      </c>
      <c r="C179" s="64" t="s">
        <v>211</v>
      </c>
      <c r="D179" s="65">
        <v>1500000</v>
      </c>
      <c r="E179" s="65"/>
      <c r="F179" s="65">
        <f t="shared" si="19"/>
        <v>1500000</v>
      </c>
      <c r="G179" s="65">
        <v>981123</v>
      </c>
      <c r="H179" s="66">
        <v>0.65408200000000005</v>
      </c>
      <c r="I179" s="45" t="s">
        <v>261</v>
      </c>
    </row>
    <row r="180" spans="1:9" ht="11.1" customHeight="1" x14ac:dyDescent="0.2">
      <c r="A180" s="63" t="s">
        <v>379</v>
      </c>
      <c r="B180" s="63"/>
      <c r="C180" s="64" t="s">
        <v>104</v>
      </c>
      <c r="D180" s="65">
        <v>1000000</v>
      </c>
      <c r="E180" s="65"/>
      <c r="F180" s="65">
        <f t="shared" ref="F180:F185" si="20">SUM(D180:E180)</f>
        <v>1000000</v>
      </c>
      <c r="G180" s="65">
        <v>40000</v>
      </c>
      <c r="H180" s="66">
        <v>0.04</v>
      </c>
      <c r="I180" s="45" t="s">
        <v>261</v>
      </c>
    </row>
    <row r="181" spans="1:9" ht="11.1" customHeight="1" x14ac:dyDescent="0.2">
      <c r="A181" s="63" t="s">
        <v>379</v>
      </c>
      <c r="B181" s="63"/>
      <c r="C181" s="64" t="s">
        <v>290</v>
      </c>
      <c r="D181" s="65">
        <v>500000</v>
      </c>
      <c r="E181" s="65"/>
      <c r="F181" s="65">
        <f t="shared" si="20"/>
        <v>500000</v>
      </c>
      <c r="G181" s="65">
        <v>0</v>
      </c>
      <c r="H181" s="66">
        <v>0</v>
      </c>
      <c r="I181" s="45" t="s">
        <v>261</v>
      </c>
    </row>
    <row r="182" spans="1:9" s="45" customFormat="1" ht="11.1" customHeight="1" x14ac:dyDescent="0.2">
      <c r="A182" s="63" t="s">
        <v>377</v>
      </c>
      <c r="B182" s="63"/>
      <c r="C182" s="72" t="s">
        <v>156</v>
      </c>
      <c r="D182" s="65">
        <v>200000</v>
      </c>
      <c r="E182" s="65"/>
      <c r="F182" s="65">
        <f t="shared" si="20"/>
        <v>200000</v>
      </c>
      <c r="G182" s="65">
        <v>117050</v>
      </c>
      <c r="H182" s="66">
        <v>0.58525000000000005</v>
      </c>
      <c r="I182" s="45" t="s">
        <v>261</v>
      </c>
    </row>
    <row r="183" spans="1:9" ht="11.1" customHeight="1" x14ac:dyDescent="0.2">
      <c r="A183" s="63" t="s">
        <v>379</v>
      </c>
      <c r="B183" s="63" t="s">
        <v>379</v>
      </c>
      <c r="C183" s="64" t="s">
        <v>105</v>
      </c>
      <c r="D183" s="65">
        <v>5000000</v>
      </c>
      <c r="E183" s="65">
        <v>-2600000</v>
      </c>
      <c r="F183" s="65">
        <f t="shared" si="20"/>
        <v>2400000</v>
      </c>
      <c r="G183" s="65">
        <v>334000</v>
      </c>
      <c r="H183" s="66">
        <v>0.13916666666666666</v>
      </c>
      <c r="I183" s="45" t="s">
        <v>261</v>
      </c>
    </row>
    <row r="184" spans="1:9" ht="11.1" customHeight="1" x14ac:dyDescent="0.2">
      <c r="A184" s="63" t="s">
        <v>388</v>
      </c>
      <c r="B184" s="63"/>
      <c r="C184" s="64" t="s">
        <v>389</v>
      </c>
      <c r="D184" s="65">
        <v>50000</v>
      </c>
      <c r="E184" s="65"/>
      <c r="F184" s="65">
        <f t="shared" si="20"/>
        <v>50000</v>
      </c>
      <c r="G184" s="65">
        <v>0</v>
      </c>
      <c r="H184" s="66">
        <v>0</v>
      </c>
      <c r="I184" s="45" t="s">
        <v>261</v>
      </c>
    </row>
    <row r="185" spans="1:9" ht="11.1" customHeight="1" x14ac:dyDescent="0.2">
      <c r="A185" s="63" t="s">
        <v>379</v>
      </c>
      <c r="B185" s="63"/>
      <c r="C185" s="64" t="s">
        <v>325</v>
      </c>
      <c r="D185" s="65">
        <v>300000</v>
      </c>
      <c r="E185" s="65"/>
      <c r="F185" s="65">
        <f t="shared" si="20"/>
        <v>300000</v>
      </c>
      <c r="G185" s="65">
        <v>288000</v>
      </c>
      <c r="H185" s="66">
        <v>0.96</v>
      </c>
      <c r="I185" s="45" t="s">
        <v>261</v>
      </c>
    </row>
    <row r="186" spans="1:9" ht="11.1" customHeight="1" x14ac:dyDescent="0.2">
      <c r="A186" s="63" t="s">
        <v>185</v>
      </c>
      <c r="B186" s="63" t="s">
        <v>185</v>
      </c>
      <c r="C186" s="64" t="s">
        <v>108</v>
      </c>
      <c r="D186" s="65">
        <v>10000</v>
      </c>
      <c r="E186" s="65"/>
      <c r="F186" s="65">
        <f t="shared" si="19"/>
        <v>10000</v>
      </c>
      <c r="G186" s="65">
        <v>19813</v>
      </c>
      <c r="H186" s="66">
        <v>1.9813000000000001</v>
      </c>
      <c r="I186" s="45" t="s">
        <v>261</v>
      </c>
    </row>
    <row r="187" spans="1:9" ht="11.1" customHeight="1" x14ac:dyDescent="0.2">
      <c r="A187" s="63" t="s">
        <v>185</v>
      </c>
      <c r="B187" s="63"/>
      <c r="C187" s="64" t="s">
        <v>125</v>
      </c>
      <c r="D187" s="65">
        <v>500000</v>
      </c>
      <c r="E187" s="65"/>
      <c r="F187" s="65">
        <f t="shared" si="19"/>
        <v>500000</v>
      </c>
      <c r="G187" s="65">
        <v>442140</v>
      </c>
      <c r="H187" s="66">
        <v>0.88427999999999995</v>
      </c>
      <c r="I187" s="45" t="s">
        <v>261</v>
      </c>
    </row>
    <row r="188" spans="1:9" ht="10.5" customHeight="1" x14ac:dyDescent="0.2">
      <c r="A188" s="63" t="s">
        <v>185</v>
      </c>
      <c r="B188" s="63"/>
      <c r="C188" s="64" t="s">
        <v>335</v>
      </c>
      <c r="D188" s="65">
        <v>15000</v>
      </c>
      <c r="E188" s="65"/>
      <c r="F188" s="65">
        <f t="shared" si="19"/>
        <v>15000</v>
      </c>
      <c r="G188" s="65">
        <v>10900</v>
      </c>
      <c r="H188" s="66">
        <v>0.72666666666666668</v>
      </c>
      <c r="I188" s="45" t="s">
        <v>261</v>
      </c>
    </row>
    <row r="189" spans="1:9" ht="11.1" customHeight="1" x14ac:dyDescent="0.2">
      <c r="A189" s="63" t="s">
        <v>185</v>
      </c>
      <c r="B189" s="63"/>
      <c r="C189" s="64" t="s">
        <v>148</v>
      </c>
      <c r="D189" s="65">
        <v>2500000</v>
      </c>
      <c r="E189" s="65"/>
      <c r="F189" s="65">
        <f t="shared" si="19"/>
        <v>2500000</v>
      </c>
      <c r="G189" s="65">
        <v>2177109</v>
      </c>
      <c r="H189" s="66">
        <v>0.87084360000000005</v>
      </c>
      <c r="I189" s="45" t="s">
        <v>261</v>
      </c>
    </row>
    <row r="190" spans="1:9" ht="11.1" customHeight="1" x14ac:dyDescent="0.2">
      <c r="A190" s="63" t="s">
        <v>185</v>
      </c>
      <c r="B190" s="63"/>
      <c r="C190" s="64" t="s">
        <v>212</v>
      </c>
      <c r="D190" s="65">
        <v>100000</v>
      </c>
      <c r="E190" s="65"/>
      <c r="F190" s="65">
        <f t="shared" si="19"/>
        <v>100000</v>
      </c>
      <c r="G190" s="65">
        <v>24420</v>
      </c>
      <c r="H190" s="66">
        <v>0.2442</v>
      </c>
      <c r="I190" s="45" t="s">
        <v>261</v>
      </c>
    </row>
    <row r="191" spans="1:9" ht="11.1" customHeight="1" x14ac:dyDescent="0.2">
      <c r="A191" s="63" t="s">
        <v>185</v>
      </c>
      <c r="B191" s="63"/>
      <c r="C191" s="64" t="s">
        <v>174</v>
      </c>
      <c r="D191" s="65">
        <v>1000000</v>
      </c>
      <c r="E191" s="65"/>
      <c r="F191" s="65">
        <f t="shared" si="19"/>
        <v>1000000</v>
      </c>
      <c r="G191" s="65">
        <v>0</v>
      </c>
      <c r="H191" s="66">
        <v>0</v>
      </c>
      <c r="I191" s="45" t="s">
        <v>261</v>
      </c>
    </row>
    <row r="192" spans="1:9" ht="11.1" customHeight="1" x14ac:dyDescent="0.2">
      <c r="A192" s="63" t="s">
        <v>185</v>
      </c>
      <c r="B192" s="63"/>
      <c r="C192" s="64" t="s">
        <v>299</v>
      </c>
      <c r="D192" s="65">
        <v>600000</v>
      </c>
      <c r="E192" s="65"/>
      <c r="F192" s="65">
        <f t="shared" si="19"/>
        <v>600000</v>
      </c>
      <c r="G192" s="65">
        <v>550000</v>
      </c>
      <c r="H192" s="66">
        <v>0.91666666666666663</v>
      </c>
      <c r="I192" s="45" t="s">
        <v>261</v>
      </c>
    </row>
    <row r="193" spans="1:9" ht="11.1" customHeight="1" x14ac:dyDescent="0.2">
      <c r="A193" s="63" t="s">
        <v>185</v>
      </c>
      <c r="B193" s="63"/>
      <c r="C193" s="64" t="s">
        <v>230</v>
      </c>
      <c r="D193" s="65">
        <v>150000</v>
      </c>
      <c r="E193" s="65"/>
      <c r="F193" s="65">
        <f t="shared" si="19"/>
        <v>150000</v>
      </c>
      <c r="G193" s="65">
        <v>120000</v>
      </c>
      <c r="H193" s="66">
        <v>0.8</v>
      </c>
      <c r="I193" s="45" t="s">
        <v>261</v>
      </c>
    </row>
    <row r="194" spans="1:9" ht="11.1" customHeight="1" x14ac:dyDescent="0.2">
      <c r="A194" s="63" t="s">
        <v>185</v>
      </c>
      <c r="B194" s="63"/>
      <c r="C194" s="64" t="s">
        <v>66</v>
      </c>
      <c r="D194" s="65">
        <v>1300000</v>
      </c>
      <c r="E194" s="65"/>
      <c r="F194" s="65">
        <f t="shared" si="19"/>
        <v>1300000</v>
      </c>
      <c r="G194" s="65">
        <v>807874</v>
      </c>
      <c r="H194" s="66">
        <v>0.62144153846153849</v>
      </c>
      <c r="I194" s="45" t="s">
        <v>261</v>
      </c>
    </row>
    <row r="195" spans="1:9" ht="11.1" customHeight="1" x14ac:dyDescent="0.2">
      <c r="A195" s="63" t="s">
        <v>185</v>
      </c>
      <c r="B195" s="63"/>
      <c r="C195" s="64" t="s">
        <v>247</v>
      </c>
      <c r="D195" s="65">
        <v>100000</v>
      </c>
      <c r="E195" s="65"/>
      <c r="F195" s="65">
        <f t="shared" si="19"/>
        <v>100000</v>
      </c>
      <c r="G195" s="65">
        <v>715865</v>
      </c>
      <c r="H195" s="66">
        <v>7.1586499999999997</v>
      </c>
      <c r="I195" s="45" t="s">
        <v>261</v>
      </c>
    </row>
    <row r="196" spans="1:9" ht="11.1" customHeight="1" x14ac:dyDescent="0.2">
      <c r="A196" s="63" t="s">
        <v>185</v>
      </c>
      <c r="B196" s="63"/>
      <c r="C196" s="64" t="s">
        <v>529</v>
      </c>
      <c r="D196" s="65">
        <v>0</v>
      </c>
      <c r="E196" s="65">
        <v>325047</v>
      </c>
      <c r="F196" s="65">
        <f t="shared" si="19"/>
        <v>325047</v>
      </c>
      <c r="G196" s="65">
        <v>325047</v>
      </c>
      <c r="H196" s="66">
        <v>1</v>
      </c>
      <c r="I196" s="45" t="s">
        <v>261</v>
      </c>
    </row>
    <row r="197" spans="1:9" ht="11.1" customHeight="1" x14ac:dyDescent="0.2">
      <c r="A197" s="63" t="s">
        <v>185</v>
      </c>
      <c r="B197" s="63"/>
      <c r="C197" s="64" t="s">
        <v>140</v>
      </c>
      <c r="D197" s="65">
        <v>3000000</v>
      </c>
      <c r="E197" s="65"/>
      <c r="F197" s="65">
        <f t="shared" si="19"/>
        <v>3000000</v>
      </c>
      <c r="G197" s="65">
        <v>681003</v>
      </c>
      <c r="H197" s="66">
        <v>0.22700100000000001</v>
      </c>
      <c r="I197" s="45" t="s">
        <v>261</v>
      </c>
    </row>
    <row r="198" spans="1:9" ht="11.1" customHeight="1" x14ac:dyDescent="0.2">
      <c r="A198" s="83"/>
      <c r="B198" s="83"/>
      <c r="C198" s="84"/>
      <c r="D198" s="85"/>
      <c r="E198" s="85"/>
      <c r="F198" s="85"/>
      <c r="G198" s="85"/>
      <c r="H198" s="86"/>
    </row>
    <row r="199" spans="1:9" ht="11.1" customHeight="1" x14ac:dyDescent="0.2">
      <c r="H199" s="47"/>
    </row>
    <row r="200" spans="1:9" ht="11.1" customHeight="1" x14ac:dyDescent="0.2">
      <c r="A200" s="87"/>
      <c r="B200" s="87"/>
      <c r="C200" s="88"/>
      <c r="D200" s="89"/>
      <c r="E200" s="89"/>
      <c r="F200" s="89"/>
      <c r="G200" s="89"/>
      <c r="H200" s="90"/>
    </row>
    <row r="201" spans="1:9" s="48" customFormat="1" ht="30.75" customHeight="1" x14ac:dyDescent="0.2">
      <c r="A201" s="56"/>
      <c r="B201" s="56"/>
      <c r="D201" s="57" t="s">
        <v>484</v>
      </c>
      <c r="E201" s="57" t="s">
        <v>482</v>
      </c>
      <c r="F201" s="57" t="s">
        <v>483</v>
      </c>
      <c r="G201" s="57" t="s">
        <v>487</v>
      </c>
      <c r="H201" s="58" t="s">
        <v>488</v>
      </c>
      <c r="I201" s="59"/>
    </row>
    <row r="202" spans="1:9" s="48" customFormat="1" ht="30.75" customHeight="1" x14ac:dyDescent="0.2">
      <c r="A202" s="56"/>
      <c r="B202" s="56"/>
      <c r="D202" s="57"/>
      <c r="E202" s="57"/>
      <c r="F202" s="57"/>
      <c r="G202" s="57"/>
      <c r="H202" s="58"/>
      <c r="I202" s="59"/>
    </row>
    <row r="203" spans="1:9" ht="11.1" customHeight="1" x14ac:dyDescent="0.2">
      <c r="A203" s="63" t="s">
        <v>185</v>
      </c>
      <c r="B203" s="63"/>
      <c r="C203" s="64" t="s">
        <v>373</v>
      </c>
      <c r="D203" s="65">
        <v>1500000</v>
      </c>
      <c r="E203" s="65"/>
      <c r="F203" s="65">
        <f t="shared" ref="F203:F218" si="21">SUM(D203:E203)</f>
        <v>1500000</v>
      </c>
      <c r="G203" s="65">
        <v>1230000</v>
      </c>
      <c r="H203" s="66">
        <v>0.82</v>
      </c>
      <c r="I203" s="45" t="s">
        <v>261</v>
      </c>
    </row>
    <row r="204" spans="1:9" ht="11.1" customHeight="1" x14ac:dyDescent="0.2">
      <c r="A204" s="63" t="s">
        <v>185</v>
      </c>
      <c r="B204" s="63"/>
      <c r="C204" s="64" t="s">
        <v>358</v>
      </c>
      <c r="D204" s="65">
        <v>300000</v>
      </c>
      <c r="E204" s="65"/>
      <c r="F204" s="65">
        <f t="shared" si="21"/>
        <v>300000</v>
      </c>
      <c r="G204" s="65">
        <v>0</v>
      </c>
      <c r="H204" s="66">
        <v>0</v>
      </c>
      <c r="I204" s="45" t="s">
        <v>261</v>
      </c>
    </row>
    <row r="205" spans="1:9" ht="11.1" customHeight="1" x14ac:dyDescent="0.2">
      <c r="A205" s="63" t="s">
        <v>185</v>
      </c>
      <c r="B205" s="63"/>
      <c r="C205" s="72" t="s">
        <v>442</v>
      </c>
      <c r="D205" s="65">
        <v>400000</v>
      </c>
      <c r="E205" s="65"/>
      <c r="F205" s="65">
        <f t="shared" si="21"/>
        <v>400000</v>
      </c>
      <c r="G205" s="65">
        <v>208190</v>
      </c>
      <c r="H205" s="66">
        <v>0.52047500000000002</v>
      </c>
      <c r="I205" s="45" t="s">
        <v>261</v>
      </c>
    </row>
    <row r="206" spans="1:9" ht="11.1" customHeight="1" x14ac:dyDescent="0.2">
      <c r="A206" s="63" t="s">
        <v>185</v>
      </c>
      <c r="B206" s="63"/>
      <c r="C206" s="72" t="s">
        <v>530</v>
      </c>
      <c r="D206" s="65">
        <v>0</v>
      </c>
      <c r="E206" s="65"/>
      <c r="F206" s="65">
        <f t="shared" si="21"/>
        <v>0</v>
      </c>
      <c r="G206" s="65">
        <v>658174</v>
      </c>
      <c r="H206" s="66">
        <v>0</v>
      </c>
      <c r="I206" s="45" t="s">
        <v>261</v>
      </c>
    </row>
    <row r="207" spans="1:9" ht="11.1" customHeight="1" x14ac:dyDescent="0.2">
      <c r="A207" s="63" t="s">
        <v>340</v>
      </c>
      <c r="B207" s="63" t="s">
        <v>182</v>
      </c>
      <c r="C207" s="64" t="s">
        <v>341</v>
      </c>
      <c r="D207" s="65">
        <v>80000</v>
      </c>
      <c r="E207" s="65"/>
      <c r="F207" s="65">
        <f t="shared" si="21"/>
        <v>80000</v>
      </c>
      <c r="G207" s="65">
        <v>40815</v>
      </c>
      <c r="H207" s="66">
        <v>0.51018750000000002</v>
      </c>
      <c r="I207" s="45" t="s">
        <v>261</v>
      </c>
    </row>
    <row r="208" spans="1:9" ht="11.1" customHeight="1" x14ac:dyDescent="0.2">
      <c r="A208" s="63" t="s">
        <v>277</v>
      </c>
      <c r="B208" s="63" t="s">
        <v>277</v>
      </c>
      <c r="C208" s="64" t="s">
        <v>141</v>
      </c>
      <c r="D208" s="65">
        <v>300000</v>
      </c>
      <c r="E208" s="65"/>
      <c r="F208" s="65">
        <f t="shared" si="21"/>
        <v>300000</v>
      </c>
      <c r="G208" s="65">
        <v>19900</v>
      </c>
      <c r="H208" s="66">
        <v>6.6333333333333327E-2</v>
      </c>
      <c r="I208" s="45" t="s">
        <v>261</v>
      </c>
    </row>
    <row r="209" spans="1:10" ht="11.1" customHeight="1" x14ac:dyDescent="0.2">
      <c r="A209" s="63" t="s">
        <v>264</v>
      </c>
      <c r="B209" s="63" t="s">
        <v>264</v>
      </c>
      <c r="C209" s="64" t="s">
        <v>55</v>
      </c>
      <c r="D209" s="65">
        <v>5872000</v>
      </c>
      <c r="E209" s="65">
        <v>-1112237</v>
      </c>
      <c r="F209" s="65">
        <f t="shared" si="21"/>
        <v>4759763</v>
      </c>
      <c r="G209" s="65">
        <v>1907104</v>
      </c>
      <c r="H209" s="66">
        <v>0.40067205026804908</v>
      </c>
      <c r="I209" s="45" t="s">
        <v>261</v>
      </c>
      <c r="J209" s="45"/>
    </row>
    <row r="210" spans="1:10" ht="11.1" customHeight="1" x14ac:dyDescent="0.2">
      <c r="A210" s="63" t="s">
        <v>443</v>
      </c>
      <c r="B210" s="63" t="s">
        <v>444</v>
      </c>
      <c r="C210" s="64" t="s">
        <v>445</v>
      </c>
      <c r="D210" s="65">
        <v>3600000</v>
      </c>
      <c r="E210" s="65">
        <v>2800000</v>
      </c>
      <c r="F210" s="65">
        <f t="shared" si="21"/>
        <v>6400000</v>
      </c>
      <c r="G210" s="65">
        <v>6390939</v>
      </c>
      <c r="H210" s="66">
        <v>0.99858421875000003</v>
      </c>
      <c r="I210" s="45" t="s">
        <v>261</v>
      </c>
      <c r="J210" s="45"/>
    </row>
    <row r="211" spans="1:10" ht="11.1" customHeight="1" x14ac:dyDescent="0.2">
      <c r="A211" s="63" t="s">
        <v>498</v>
      </c>
      <c r="B211" s="63" t="s">
        <v>499</v>
      </c>
      <c r="C211" s="64" t="s">
        <v>500</v>
      </c>
      <c r="D211" s="65">
        <v>0</v>
      </c>
      <c r="E211" s="65">
        <v>66317</v>
      </c>
      <c r="F211" s="65">
        <f t="shared" si="21"/>
        <v>66317</v>
      </c>
      <c r="G211" s="65">
        <v>66317</v>
      </c>
      <c r="H211" s="66">
        <v>1</v>
      </c>
      <c r="I211" s="45" t="s">
        <v>261</v>
      </c>
      <c r="J211" s="45"/>
    </row>
    <row r="212" spans="1:10" ht="11.1" customHeight="1" x14ac:dyDescent="0.2">
      <c r="A212" s="63" t="s">
        <v>475</v>
      </c>
      <c r="B212" s="63" t="s">
        <v>278</v>
      </c>
      <c r="C212" s="64" t="s">
        <v>476</v>
      </c>
      <c r="D212" s="65">
        <v>11326076</v>
      </c>
      <c r="E212" s="65"/>
      <c r="F212" s="65">
        <f t="shared" si="21"/>
        <v>11326076</v>
      </c>
      <c r="G212" s="65">
        <v>9081654</v>
      </c>
      <c r="H212" s="66">
        <v>0.80183586972222332</v>
      </c>
      <c r="I212" s="45" t="s">
        <v>261</v>
      </c>
      <c r="J212" s="45"/>
    </row>
    <row r="213" spans="1:10" ht="11.1" customHeight="1" x14ac:dyDescent="0.2">
      <c r="A213" s="63" t="s">
        <v>475</v>
      </c>
      <c r="B213" s="63"/>
      <c r="C213" s="64" t="s">
        <v>492</v>
      </c>
      <c r="D213" s="65">
        <v>0</v>
      </c>
      <c r="E213" s="65"/>
      <c r="F213" s="65">
        <f t="shared" si="21"/>
        <v>0</v>
      </c>
      <c r="G213" s="65">
        <v>200104</v>
      </c>
      <c r="H213" s="66">
        <v>0</v>
      </c>
      <c r="I213" s="45" t="s">
        <v>261</v>
      </c>
      <c r="J213" s="45"/>
    </row>
    <row r="214" spans="1:10" ht="11.1" customHeight="1" x14ac:dyDescent="0.2">
      <c r="A214" s="63" t="s">
        <v>475</v>
      </c>
      <c r="B214" s="63"/>
      <c r="C214" s="63" t="s">
        <v>528</v>
      </c>
      <c r="D214" s="65">
        <v>0</v>
      </c>
      <c r="E214" s="65"/>
      <c r="F214" s="65">
        <f t="shared" si="21"/>
        <v>0</v>
      </c>
      <c r="G214" s="65">
        <v>10488</v>
      </c>
      <c r="H214" s="66">
        <v>0</v>
      </c>
      <c r="I214" s="45" t="s">
        <v>261</v>
      </c>
      <c r="J214" s="45"/>
    </row>
    <row r="215" spans="1:10" ht="11.1" customHeight="1" x14ac:dyDescent="0.2">
      <c r="A215" s="63" t="s">
        <v>475</v>
      </c>
      <c r="B215" s="63"/>
      <c r="C215" s="63" t="s">
        <v>536</v>
      </c>
      <c r="D215" s="65">
        <v>0</v>
      </c>
      <c r="E215" s="65"/>
      <c r="F215" s="65">
        <f t="shared" si="21"/>
        <v>0</v>
      </c>
      <c r="G215" s="65">
        <v>1300</v>
      </c>
      <c r="H215" s="66">
        <v>0</v>
      </c>
      <c r="I215" s="45" t="s">
        <v>261</v>
      </c>
      <c r="J215" s="45"/>
    </row>
    <row r="216" spans="1:10" ht="10.9" customHeight="1" x14ac:dyDescent="0.2">
      <c r="A216" s="63" t="s">
        <v>278</v>
      </c>
      <c r="B216" s="63" t="s">
        <v>278</v>
      </c>
      <c r="C216" s="64" t="s">
        <v>249</v>
      </c>
      <c r="D216" s="65">
        <v>15000</v>
      </c>
      <c r="E216" s="65"/>
      <c r="F216" s="65">
        <f t="shared" si="21"/>
        <v>15000</v>
      </c>
      <c r="G216" s="65">
        <v>4595</v>
      </c>
      <c r="H216" s="66">
        <v>0.30633333333333335</v>
      </c>
      <c r="I216" s="45" t="s">
        <v>261</v>
      </c>
    </row>
    <row r="217" spans="1:10" ht="10.9" customHeight="1" x14ac:dyDescent="0.2">
      <c r="A217" s="63" t="s">
        <v>513</v>
      </c>
      <c r="B217" s="63" t="s">
        <v>267</v>
      </c>
      <c r="C217" s="64" t="s">
        <v>514</v>
      </c>
      <c r="D217" s="65">
        <v>0</v>
      </c>
      <c r="E217" s="65">
        <v>333050</v>
      </c>
      <c r="F217" s="65">
        <f t="shared" si="21"/>
        <v>333050</v>
      </c>
      <c r="G217" s="65">
        <v>333050</v>
      </c>
      <c r="H217" s="66">
        <v>1</v>
      </c>
      <c r="I217" s="45" t="s">
        <v>260</v>
      </c>
    </row>
    <row r="218" spans="1:10" s="45" customFormat="1" ht="11.1" customHeight="1" x14ac:dyDescent="0.2">
      <c r="A218" s="63" t="s">
        <v>279</v>
      </c>
      <c r="B218" s="63" t="s">
        <v>279</v>
      </c>
      <c r="C218" s="72" t="s">
        <v>421</v>
      </c>
      <c r="D218" s="65">
        <v>91000</v>
      </c>
      <c r="E218" s="65"/>
      <c r="F218" s="65">
        <f t="shared" si="21"/>
        <v>91000</v>
      </c>
      <c r="G218" s="65">
        <v>0</v>
      </c>
      <c r="H218" s="66">
        <v>0</v>
      </c>
      <c r="I218" s="45" t="s">
        <v>260</v>
      </c>
    </row>
    <row r="219" spans="1:10" s="45" customFormat="1" ht="11.1" customHeight="1" x14ac:dyDescent="0.2">
      <c r="A219" s="63" t="s">
        <v>266</v>
      </c>
      <c r="B219" s="63" t="s">
        <v>266</v>
      </c>
      <c r="C219" s="72" t="s">
        <v>118</v>
      </c>
      <c r="D219" s="65">
        <v>24000</v>
      </c>
      <c r="E219" s="65">
        <v>89923</v>
      </c>
      <c r="F219" s="65">
        <f t="shared" ref="F219:F221" si="22">SUM(D219:E219)</f>
        <v>113923</v>
      </c>
      <c r="G219" s="65">
        <v>89923</v>
      </c>
      <c r="H219" s="66">
        <v>0.7893313905006013</v>
      </c>
      <c r="I219" s="45" t="s">
        <v>260</v>
      </c>
    </row>
    <row r="220" spans="1:10" ht="11.1" customHeight="1" x14ac:dyDescent="0.2">
      <c r="A220" s="63" t="s">
        <v>184</v>
      </c>
      <c r="B220" s="63" t="s">
        <v>184</v>
      </c>
      <c r="C220" s="64" t="s">
        <v>116</v>
      </c>
      <c r="D220" s="65">
        <v>4000000</v>
      </c>
      <c r="E220" s="65"/>
      <c r="F220" s="65">
        <f t="shared" si="22"/>
        <v>4000000</v>
      </c>
      <c r="G220" s="65">
        <v>0</v>
      </c>
      <c r="H220" s="66">
        <v>0</v>
      </c>
      <c r="I220" s="45" t="s">
        <v>260</v>
      </c>
    </row>
    <row r="221" spans="1:10" ht="11.1" customHeight="1" x14ac:dyDescent="0.2">
      <c r="A221" s="63" t="s">
        <v>265</v>
      </c>
      <c r="B221" s="63" t="s">
        <v>265</v>
      </c>
      <c r="C221" s="64" t="s">
        <v>117</v>
      </c>
      <c r="D221" s="65">
        <v>1080000</v>
      </c>
      <c r="E221" s="65"/>
      <c r="F221" s="65">
        <f t="shared" si="22"/>
        <v>1080000</v>
      </c>
      <c r="G221" s="65">
        <v>0</v>
      </c>
      <c r="H221" s="66">
        <v>0</v>
      </c>
      <c r="I221" s="45" t="s">
        <v>260</v>
      </c>
    </row>
    <row r="222" spans="1:10" s="54" customFormat="1" ht="11.1" customHeight="1" x14ac:dyDescent="0.2">
      <c r="A222" s="73"/>
      <c r="B222" s="73"/>
      <c r="C222" s="74" t="s">
        <v>79</v>
      </c>
      <c r="D222" s="75">
        <f>SUM(D149:D221)</f>
        <v>147585076</v>
      </c>
      <c r="E222" s="75">
        <f>SUM(E149:E221)</f>
        <v>7483050</v>
      </c>
      <c r="F222" s="75">
        <f>SUM(F149:F221)</f>
        <v>155068126</v>
      </c>
      <c r="G222" s="75">
        <v>135532283</v>
      </c>
      <c r="H222" s="130">
        <v>0.87401767530227326</v>
      </c>
      <c r="I222" s="70"/>
    </row>
    <row r="223" spans="1:10" s="54" customFormat="1" ht="11.1" customHeight="1" x14ac:dyDescent="0.2">
      <c r="A223" s="62"/>
      <c r="B223" s="62"/>
      <c r="D223" s="70"/>
      <c r="E223" s="70"/>
      <c r="F223" s="70"/>
      <c r="G223" s="70"/>
      <c r="H223" s="71"/>
      <c r="I223" s="70"/>
    </row>
    <row r="224" spans="1:10" s="54" customFormat="1" x14ac:dyDescent="0.2">
      <c r="A224" s="62"/>
      <c r="B224" s="62"/>
      <c r="D224" s="70"/>
      <c r="E224" s="70"/>
      <c r="F224" s="70"/>
      <c r="G224" s="70"/>
      <c r="H224" s="71"/>
      <c r="I224" s="70"/>
    </row>
    <row r="225" spans="1:244" s="54" customFormat="1" x14ac:dyDescent="0.2">
      <c r="A225" s="56" t="s">
        <v>417</v>
      </c>
      <c r="B225" s="56"/>
      <c r="C225" s="48"/>
      <c r="D225" s="61"/>
      <c r="E225" s="61"/>
      <c r="F225" s="61"/>
      <c r="G225" s="61"/>
      <c r="H225" s="49"/>
      <c r="I225" s="61"/>
    </row>
    <row r="226" spans="1:244" ht="12.4" customHeight="1" x14ac:dyDescent="0.2">
      <c r="A226" s="56" t="s">
        <v>193</v>
      </c>
      <c r="B226" s="56"/>
      <c r="C226" s="56"/>
      <c r="D226" s="56"/>
      <c r="E226" s="56"/>
      <c r="F226" s="56"/>
      <c r="G226" s="56"/>
      <c r="H226" s="79"/>
      <c r="I226" s="56"/>
      <c r="J226" s="56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  <c r="V226" s="56"/>
      <c r="W226" s="56"/>
      <c r="X226" s="56"/>
      <c r="Y226" s="56"/>
      <c r="Z226" s="56"/>
      <c r="AA226" s="56"/>
      <c r="AB226" s="56"/>
      <c r="AC226" s="56"/>
      <c r="AD226" s="56"/>
      <c r="AE226" s="56"/>
      <c r="AF226" s="56"/>
      <c r="AG226" s="56"/>
      <c r="AH226" s="56"/>
      <c r="AI226" s="56"/>
      <c r="AJ226" s="56"/>
      <c r="AK226" s="56"/>
      <c r="AL226" s="56"/>
      <c r="AM226" s="56"/>
      <c r="AN226" s="56"/>
      <c r="AO226" s="56"/>
      <c r="AP226" s="56"/>
      <c r="AQ226" s="56"/>
      <c r="AR226" s="56"/>
      <c r="AS226" s="56"/>
      <c r="AT226" s="56"/>
      <c r="AU226" s="56"/>
      <c r="AV226" s="56"/>
      <c r="AW226" s="56"/>
      <c r="AX226" s="56"/>
      <c r="AY226" s="56"/>
      <c r="AZ226" s="56"/>
      <c r="BA226" s="56"/>
      <c r="BB226" s="56"/>
      <c r="BC226" s="56"/>
      <c r="BD226" s="56"/>
      <c r="BE226" s="56"/>
      <c r="BF226" s="56"/>
      <c r="BG226" s="56"/>
      <c r="BH226" s="56"/>
      <c r="BI226" s="56"/>
      <c r="BJ226" s="56"/>
      <c r="BK226" s="56"/>
      <c r="BL226" s="56"/>
      <c r="BM226" s="56"/>
      <c r="BN226" s="56"/>
      <c r="BO226" s="56"/>
      <c r="BP226" s="56"/>
      <c r="BQ226" s="56"/>
      <c r="BR226" s="56"/>
      <c r="BS226" s="56"/>
      <c r="BT226" s="56"/>
      <c r="BU226" s="56"/>
      <c r="BV226" s="56"/>
      <c r="BW226" s="56"/>
      <c r="BX226" s="56"/>
      <c r="BY226" s="56"/>
      <c r="BZ226" s="56"/>
      <c r="CA226" s="56"/>
      <c r="CB226" s="56"/>
      <c r="CC226" s="56"/>
      <c r="CD226" s="56"/>
      <c r="CE226" s="56"/>
      <c r="CF226" s="56"/>
      <c r="CG226" s="56"/>
      <c r="CH226" s="56"/>
      <c r="CI226" s="56"/>
      <c r="CJ226" s="56"/>
      <c r="CK226" s="56"/>
      <c r="CL226" s="56"/>
      <c r="CM226" s="56"/>
      <c r="CN226" s="56"/>
      <c r="CO226" s="56"/>
      <c r="CP226" s="56"/>
      <c r="CQ226" s="56"/>
      <c r="CR226" s="56"/>
      <c r="CS226" s="56"/>
      <c r="CT226" s="56"/>
      <c r="CU226" s="56"/>
      <c r="CV226" s="56"/>
      <c r="CW226" s="56"/>
      <c r="CX226" s="56"/>
      <c r="CY226" s="56"/>
      <c r="CZ226" s="56"/>
      <c r="DA226" s="56"/>
      <c r="DB226" s="56"/>
      <c r="DC226" s="56"/>
      <c r="DD226" s="56"/>
      <c r="DE226" s="56"/>
      <c r="DF226" s="56"/>
      <c r="DG226" s="56"/>
      <c r="DH226" s="56"/>
      <c r="DI226" s="56"/>
      <c r="DJ226" s="56"/>
      <c r="DK226" s="56"/>
      <c r="DL226" s="56"/>
      <c r="DM226" s="56"/>
      <c r="DN226" s="56"/>
      <c r="DO226" s="56"/>
      <c r="DP226" s="56"/>
      <c r="DQ226" s="56"/>
      <c r="DR226" s="56"/>
      <c r="DS226" s="56"/>
      <c r="DT226" s="56"/>
      <c r="DU226" s="56"/>
      <c r="DV226" s="56"/>
      <c r="DW226" s="56"/>
      <c r="DX226" s="56"/>
      <c r="DY226" s="56"/>
      <c r="DZ226" s="56"/>
      <c r="EA226" s="56"/>
      <c r="EB226" s="56"/>
      <c r="EC226" s="56"/>
      <c r="ED226" s="56"/>
      <c r="EE226" s="56"/>
      <c r="EF226" s="56"/>
      <c r="EG226" s="56"/>
      <c r="EH226" s="56"/>
      <c r="EI226" s="56"/>
      <c r="EJ226" s="56"/>
      <c r="EK226" s="56"/>
      <c r="EL226" s="56"/>
      <c r="EM226" s="56"/>
      <c r="EN226" s="56"/>
      <c r="EO226" s="56"/>
      <c r="EP226" s="56"/>
      <c r="EQ226" s="56"/>
      <c r="ER226" s="56"/>
      <c r="ES226" s="56"/>
      <c r="ET226" s="56"/>
      <c r="EU226" s="56"/>
      <c r="EV226" s="56"/>
      <c r="EW226" s="56"/>
      <c r="EX226" s="56"/>
      <c r="EY226" s="56"/>
      <c r="EZ226" s="56"/>
      <c r="FA226" s="56"/>
      <c r="FB226" s="56"/>
      <c r="FC226" s="56"/>
      <c r="FD226" s="56"/>
      <c r="FE226" s="56"/>
      <c r="FF226" s="56"/>
      <c r="FG226" s="56"/>
      <c r="FH226" s="56"/>
      <c r="FI226" s="56"/>
      <c r="FJ226" s="56"/>
      <c r="FK226" s="56"/>
      <c r="FL226" s="56"/>
      <c r="FM226" s="56"/>
      <c r="FN226" s="56"/>
      <c r="FO226" s="56"/>
      <c r="FP226" s="56"/>
      <c r="FQ226" s="56"/>
      <c r="FR226" s="56"/>
      <c r="FS226" s="56"/>
      <c r="FT226" s="56"/>
      <c r="FU226" s="56"/>
      <c r="FV226" s="56"/>
      <c r="FW226" s="56"/>
      <c r="FX226" s="56"/>
      <c r="FY226" s="56"/>
      <c r="FZ226" s="56"/>
      <c r="GA226" s="56"/>
      <c r="GB226" s="56"/>
      <c r="GC226" s="56"/>
      <c r="GD226" s="56"/>
      <c r="GE226" s="56"/>
      <c r="GF226" s="56"/>
      <c r="GG226" s="56"/>
      <c r="GH226" s="56"/>
      <c r="GI226" s="56"/>
      <c r="GJ226" s="56"/>
      <c r="GK226" s="56"/>
      <c r="GL226" s="56"/>
      <c r="GM226" s="56"/>
      <c r="GN226" s="56"/>
      <c r="GO226" s="56"/>
      <c r="GP226" s="56"/>
      <c r="GQ226" s="56"/>
      <c r="GR226" s="56"/>
      <c r="GS226" s="56"/>
      <c r="GT226" s="56"/>
      <c r="GU226" s="56"/>
      <c r="GV226" s="56"/>
      <c r="GW226" s="56"/>
      <c r="GX226" s="56"/>
      <c r="GY226" s="56"/>
      <c r="GZ226" s="56"/>
      <c r="HA226" s="56"/>
      <c r="HB226" s="56"/>
      <c r="HC226" s="56"/>
      <c r="HD226" s="56"/>
      <c r="HE226" s="56"/>
      <c r="HF226" s="56"/>
      <c r="HG226" s="56"/>
      <c r="HH226" s="56"/>
      <c r="HI226" s="56"/>
      <c r="HJ226" s="56"/>
      <c r="HK226" s="56"/>
      <c r="HL226" s="56"/>
      <c r="HM226" s="56"/>
      <c r="HN226" s="56"/>
      <c r="HO226" s="56"/>
      <c r="HP226" s="56"/>
      <c r="HQ226" s="56"/>
      <c r="HR226" s="56"/>
      <c r="HS226" s="56"/>
      <c r="HT226" s="56"/>
      <c r="HU226" s="56"/>
      <c r="HV226" s="56"/>
      <c r="HW226" s="56"/>
      <c r="HX226" s="56"/>
      <c r="HY226" s="56"/>
      <c r="HZ226" s="56"/>
      <c r="IA226" s="56"/>
      <c r="IB226" s="56"/>
      <c r="IC226" s="56"/>
      <c r="ID226" s="56"/>
      <c r="IE226" s="56"/>
      <c r="IF226" s="56"/>
      <c r="IG226" s="56"/>
      <c r="IH226" s="56"/>
      <c r="II226" s="56"/>
      <c r="IJ226" s="56"/>
    </row>
    <row r="227" spans="1:244" s="54" customFormat="1" x14ac:dyDescent="0.2">
      <c r="A227" s="62" t="s">
        <v>52</v>
      </c>
      <c r="B227" s="62"/>
      <c r="D227" s="70"/>
      <c r="E227" s="70"/>
      <c r="F227" s="70"/>
      <c r="G227" s="70"/>
      <c r="H227" s="71"/>
      <c r="I227" s="70"/>
    </row>
    <row r="228" spans="1:244" x14ac:dyDescent="0.2">
      <c r="A228" s="63" t="s">
        <v>184</v>
      </c>
      <c r="B228" s="63" t="s">
        <v>184</v>
      </c>
      <c r="C228" s="64" t="s">
        <v>419</v>
      </c>
      <c r="D228" s="65">
        <v>76813435</v>
      </c>
      <c r="E228" s="65">
        <v>-75553356</v>
      </c>
      <c r="F228" s="65">
        <f t="shared" ref="F228:F236" si="23">SUM(D228:E228)</f>
        <v>1260079</v>
      </c>
      <c r="G228" s="65">
        <v>0</v>
      </c>
      <c r="H228" s="66">
        <v>0</v>
      </c>
      <c r="I228" s="45" t="s">
        <v>261</v>
      </c>
    </row>
    <row r="229" spans="1:244" x14ac:dyDescent="0.2">
      <c r="A229" s="63" t="s">
        <v>184</v>
      </c>
      <c r="B229" s="63"/>
      <c r="C229" s="64" t="s">
        <v>420</v>
      </c>
      <c r="D229" s="65">
        <v>629921</v>
      </c>
      <c r="E229" s="65"/>
      <c r="F229" s="65">
        <f t="shared" si="23"/>
        <v>629921</v>
      </c>
      <c r="G229" s="65">
        <v>0</v>
      </c>
      <c r="H229" s="66">
        <v>0</v>
      </c>
      <c r="I229" s="45" t="s">
        <v>261</v>
      </c>
    </row>
    <row r="230" spans="1:244" x14ac:dyDescent="0.2">
      <c r="A230" s="63" t="s">
        <v>184</v>
      </c>
      <c r="B230" s="63"/>
      <c r="C230" s="64" t="s">
        <v>477</v>
      </c>
      <c r="D230" s="65">
        <v>7875000</v>
      </c>
      <c r="E230" s="65"/>
      <c r="F230" s="65">
        <f t="shared" si="23"/>
        <v>7875000</v>
      </c>
      <c r="G230" s="65">
        <v>0</v>
      </c>
      <c r="H230" s="66">
        <v>0</v>
      </c>
      <c r="I230" s="45" t="s">
        <v>261</v>
      </c>
    </row>
    <row r="231" spans="1:244" x14ac:dyDescent="0.2">
      <c r="A231" s="63" t="s">
        <v>265</v>
      </c>
      <c r="B231" s="63" t="s">
        <v>265</v>
      </c>
      <c r="C231" s="64" t="s">
        <v>382</v>
      </c>
      <c r="D231" s="65">
        <v>23839306</v>
      </c>
      <c r="E231" s="65">
        <v>-21204306</v>
      </c>
      <c r="F231" s="65">
        <f t="shared" si="23"/>
        <v>2635000</v>
      </c>
      <c r="G231" s="65">
        <v>0</v>
      </c>
      <c r="H231" s="66">
        <v>0</v>
      </c>
      <c r="I231" s="45" t="s">
        <v>261</v>
      </c>
    </row>
    <row r="232" spans="1:244" x14ac:dyDescent="0.2">
      <c r="A232" s="63" t="s">
        <v>279</v>
      </c>
      <c r="B232" s="63" t="s">
        <v>279</v>
      </c>
      <c r="C232" s="64" t="s">
        <v>418</v>
      </c>
      <c r="D232" s="65">
        <v>5048717</v>
      </c>
      <c r="E232" s="65">
        <v>-5048717</v>
      </c>
      <c r="F232" s="65">
        <f t="shared" si="23"/>
        <v>0</v>
      </c>
      <c r="G232" s="65">
        <v>0</v>
      </c>
      <c r="H232" s="66">
        <v>0</v>
      </c>
      <c r="I232" s="45" t="s">
        <v>261</v>
      </c>
    </row>
    <row r="233" spans="1:244" x14ac:dyDescent="0.2">
      <c r="A233" s="63" t="s">
        <v>266</v>
      </c>
      <c r="B233" s="63" t="s">
        <v>266</v>
      </c>
      <c r="C233" s="64" t="s">
        <v>350</v>
      </c>
      <c r="D233" s="65">
        <v>1363154</v>
      </c>
      <c r="E233" s="65">
        <v>-1363154</v>
      </c>
      <c r="F233" s="65">
        <f t="shared" si="23"/>
        <v>0</v>
      </c>
      <c r="G233" s="65">
        <v>0</v>
      </c>
      <c r="H233" s="66">
        <v>0</v>
      </c>
      <c r="I233" s="45" t="s">
        <v>261</v>
      </c>
    </row>
    <row r="234" spans="1:244" x14ac:dyDescent="0.2">
      <c r="A234" s="63" t="s">
        <v>354</v>
      </c>
      <c r="B234" s="63" t="s">
        <v>185</v>
      </c>
      <c r="C234" s="64" t="s">
        <v>15</v>
      </c>
      <c r="D234" s="65">
        <v>4724409</v>
      </c>
      <c r="E234" s="65">
        <v>-4724409</v>
      </c>
      <c r="F234" s="65">
        <f t="shared" si="23"/>
        <v>0</v>
      </c>
      <c r="G234" s="65">
        <v>0</v>
      </c>
      <c r="H234" s="66">
        <v>0</v>
      </c>
      <c r="I234" s="45" t="s">
        <v>261</v>
      </c>
    </row>
    <row r="235" spans="1:244" x14ac:dyDescent="0.2">
      <c r="A235" s="63" t="s">
        <v>264</v>
      </c>
      <c r="B235" s="63" t="s">
        <v>264</v>
      </c>
      <c r="C235" s="64" t="s">
        <v>81</v>
      </c>
      <c r="D235" s="65">
        <v>1275591</v>
      </c>
      <c r="E235" s="65">
        <v>-1275591</v>
      </c>
      <c r="F235" s="65">
        <f t="shared" si="23"/>
        <v>0</v>
      </c>
      <c r="G235" s="65">
        <v>0</v>
      </c>
      <c r="H235" s="66">
        <v>0</v>
      </c>
      <c r="I235" s="45" t="s">
        <v>261</v>
      </c>
    </row>
    <row r="236" spans="1:244" x14ac:dyDescent="0.2">
      <c r="A236" s="63" t="s">
        <v>531</v>
      </c>
      <c r="B236" s="63" t="s">
        <v>532</v>
      </c>
      <c r="C236" s="64" t="s">
        <v>533</v>
      </c>
      <c r="D236" s="65">
        <v>0</v>
      </c>
      <c r="E236" s="65">
        <v>109169533</v>
      </c>
      <c r="F236" s="65">
        <f t="shared" si="23"/>
        <v>109169533</v>
      </c>
      <c r="G236" s="65">
        <v>109169533</v>
      </c>
      <c r="H236" s="66">
        <v>1</v>
      </c>
      <c r="I236" s="45" t="s">
        <v>261</v>
      </c>
    </row>
    <row r="237" spans="1:244" s="54" customFormat="1" x14ac:dyDescent="0.2">
      <c r="A237" s="73"/>
      <c r="B237" s="73"/>
      <c r="C237" s="74" t="s">
        <v>53</v>
      </c>
      <c r="D237" s="75">
        <f>SUM(D228:D236)</f>
        <v>121569533</v>
      </c>
      <c r="E237" s="75">
        <f t="shared" ref="E237:F237" si="24">SUM(E228:E236)</f>
        <v>0</v>
      </c>
      <c r="F237" s="75">
        <f t="shared" si="24"/>
        <v>121569533</v>
      </c>
      <c r="G237" s="75">
        <v>109169533</v>
      </c>
      <c r="H237" s="130">
        <v>0.89800075977917926</v>
      </c>
      <c r="I237" s="70"/>
    </row>
    <row r="238" spans="1:244" s="54" customFormat="1" ht="11.1" customHeight="1" x14ac:dyDescent="0.2">
      <c r="A238" s="62"/>
      <c r="B238" s="62"/>
      <c r="D238" s="70"/>
      <c r="E238" s="70"/>
      <c r="F238" s="70"/>
      <c r="G238" s="70"/>
      <c r="H238" s="71"/>
      <c r="I238" s="70"/>
    </row>
    <row r="239" spans="1:244" s="54" customFormat="1" ht="11.1" customHeight="1" x14ac:dyDescent="0.2">
      <c r="A239" s="62"/>
      <c r="B239" s="62"/>
      <c r="D239" s="70"/>
      <c r="E239" s="70"/>
      <c r="F239" s="70"/>
      <c r="G239" s="70"/>
      <c r="H239" s="71"/>
      <c r="I239" s="70"/>
    </row>
    <row r="240" spans="1:244" s="54" customFormat="1" ht="11.1" customHeight="1" x14ac:dyDescent="0.2">
      <c r="A240" s="62" t="s">
        <v>535</v>
      </c>
      <c r="B240" s="62"/>
      <c r="D240" s="70"/>
      <c r="E240" s="70"/>
      <c r="F240" s="70"/>
      <c r="G240" s="70"/>
      <c r="H240" s="71"/>
      <c r="I240" s="70"/>
    </row>
    <row r="241" spans="1:244" s="54" customFormat="1" x14ac:dyDescent="0.2">
      <c r="A241" s="56" t="s">
        <v>193</v>
      </c>
      <c r="B241" s="56"/>
      <c r="C241" s="48"/>
      <c r="D241" s="61"/>
      <c r="E241" s="61"/>
      <c r="F241" s="61"/>
      <c r="G241" s="61"/>
      <c r="H241" s="49"/>
      <c r="I241" s="61"/>
    </row>
    <row r="242" spans="1:244" s="54" customFormat="1" x14ac:dyDescent="0.2">
      <c r="A242" s="62" t="s">
        <v>50</v>
      </c>
      <c r="B242" s="62"/>
      <c r="D242" s="70"/>
      <c r="E242" s="70"/>
      <c r="F242" s="70"/>
      <c r="G242" s="70"/>
      <c r="H242" s="71"/>
      <c r="I242" s="70"/>
    </row>
    <row r="243" spans="1:244" x14ac:dyDescent="0.2">
      <c r="A243" s="63" t="s">
        <v>291</v>
      </c>
      <c r="B243" s="63" t="s">
        <v>291</v>
      </c>
      <c r="C243" s="64" t="s">
        <v>367</v>
      </c>
      <c r="D243" s="65">
        <v>41167899</v>
      </c>
      <c r="E243" s="65"/>
      <c r="F243" s="65">
        <f t="shared" ref="F243:F244" si="25">SUM(D243:E243)</f>
        <v>41167899</v>
      </c>
      <c r="G243" s="65">
        <v>29622754</v>
      </c>
      <c r="H243" s="66">
        <v>0.71955952865119499</v>
      </c>
      <c r="I243" s="45" t="s">
        <v>261</v>
      </c>
    </row>
    <row r="244" spans="1:244" x14ac:dyDescent="0.2">
      <c r="A244" s="63" t="s">
        <v>457</v>
      </c>
      <c r="B244" s="63" t="s">
        <v>306</v>
      </c>
      <c r="C244" s="64" t="s">
        <v>517</v>
      </c>
      <c r="D244" s="65">
        <v>0</v>
      </c>
      <c r="E244" s="65">
        <v>7365791</v>
      </c>
      <c r="F244" s="65">
        <f t="shared" si="25"/>
        <v>7365791</v>
      </c>
      <c r="G244" s="65">
        <v>7365791</v>
      </c>
      <c r="H244" s="66">
        <v>1</v>
      </c>
      <c r="I244" s="45" t="s">
        <v>261</v>
      </c>
    </row>
    <row r="245" spans="1:244" s="54" customFormat="1" x14ac:dyDescent="0.2">
      <c r="A245" s="73"/>
      <c r="B245" s="73"/>
      <c r="C245" s="74" t="s">
        <v>51</v>
      </c>
      <c r="D245" s="75">
        <f>SUM(D243:D244)</f>
        <v>41167899</v>
      </c>
      <c r="E245" s="75">
        <f t="shared" ref="E245:F245" si="26">SUM(E243:E244)</f>
        <v>7365791</v>
      </c>
      <c r="F245" s="75">
        <f t="shared" si="26"/>
        <v>48533690</v>
      </c>
      <c r="G245" s="75">
        <v>36988545</v>
      </c>
      <c r="H245" s="130">
        <v>0.76212101325903714</v>
      </c>
      <c r="I245" s="70"/>
    </row>
    <row r="246" spans="1:244" s="54" customFormat="1" x14ac:dyDescent="0.2">
      <c r="A246" s="62"/>
      <c r="B246" s="62"/>
      <c r="D246" s="70"/>
      <c r="E246" s="70"/>
      <c r="F246" s="70"/>
      <c r="G246" s="70"/>
      <c r="H246" s="71"/>
      <c r="I246" s="70"/>
    </row>
    <row r="247" spans="1:244" s="54" customFormat="1" x14ac:dyDescent="0.2">
      <c r="A247" s="62"/>
      <c r="B247" s="62"/>
      <c r="D247" s="70"/>
      <c r="E247" s="70"/>
      <c r="F247" s="70"/>
      <c r="G247" s="70"/>
      <c r="H247" s="71"/>
      <c r="I247" s="70"/>
    </row>
    <row r="248" spans="1:244" s="54" customFormat="1" ht="11.1" customHeight="1" x14ac:dyDescent="0.2">
      <c r="A248" s="62" t="s">
        <v>535</v>
      </c>
      <c r="B248" s="62"/>
      <c r="D248" s="70"/>
      <c r="E248" s="70"/>
      <c r="F248" s="70"/>
      <c r="G248" s="70"/>
      <c r="H248" s="71"/>
      <c r="I248" s="70"/>
    </row>
    <row r="249" spans="1:244" ht="12.4" customHeight="1" x14ac:dyDescent="0.2">
      <c r="A249" s="56" t="s">
        <v>193</v>
      </c>
      <c r="B249" s="56"/>
      <c r="C249" s="56"/>
      <c r="D249" s="56"/>
      <c r="E249" s="56"/>
      <c r="F249" s="56"/>
      <c r="G249" s="56"/>
      <c r="H249" s="79"/>
      <c r="I249" s="56"/>
      <c r="J249" s="56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  <c r="V249" s="56"/>
      <c r="W249" s="56"/>
      <c r="X249" s="56"/>
      <c r="Y249" s="56"/>
      <c r="Z249" s="56"/>
      <c r="AA249" s="56"/>
      <c r="AB249" s="56"/>
      <c r="AC249" s="56"/>
      <c r="AD249" s="56"/>
      <c r="AE249" s="56"/>
      <c r="AF249" s="56"/>
      <c r="AG249" s="56"/>
      <c r="AH249" s="56"/>
      <c r="AI249" s="56"/>
      <c r="AJ249" s="56"/>
      <c r="AK249" s="56"/>
      <c r="AL249" s="56"/>
      <c r="AM249" s="56"/>
      <c r="AN249" s="56"/>
      <c r="AO249" s="56"/>
      <c r="AP249" s="56"/>
      <c r="AQ249" s="56"/>
      <c r="AR249" s="56"/>
      <c r="AS249" s="56"/>
      <c r="AT249" s="56"/>
      <c r="AU249" s="56"/>
      <c r="AV249" s="56"/>
      <c r="AW249" s="56"/>
      <c r="AX249" s="56"/>
      <c r="AY249" s="56"/>
      <c r="AZ249" s="56"/>
      <c r="BA249" s="56"/>
      <c r="BB249" s="56"/>
      <c r="BC249" s="56"/>
      <c r="BD249" s="56"/>
      <c r="BE249" s="56"/>
      <c r="BF249" s="56"/>
      <c r="BG249" s="56"/>
      <c r="BH249" s="56"/>
      <c r="BI249" s="56"/>
      <c r="BJ249" s="56"/>
      <c r="BK249" s="56"/>
      <c r="BL249" s="56"/>
      <c r="BM249" s="56"/>
      <c r="BN249" s="56"/>
      <c r="BO249" s="56"/>
      <c r="BP249" s="56"/>
      <c r="BQ249" s="56"/>
      <c r="BR249" s="56"/>
      <c r="BS249" s="56"/>
      <c r="BT249" s="56"/>
      <c r="BU249" s="56"/>
      <c r="BV249" s="56"/>
      <c r="BW249" s="56"/>
      <c r="BX249" s="56"/>
      <c r="BY249" s="56"/>
      <c r="BZ249" s="56"/>
      <c r="CA249" s="56"/>
      <c r="CB249" s="56"/>
      <c r="CC249" s="56"/>
      <c r="CD249" s="56"/>
      <c r="CE249" s="56"/>
      <c r="CF249" s="56"/>
      <c r="CG249" s="56"/>
      <c r="CH249" s="56"/>
      <c r="CI249" s="56"/>
      <c r="CJ249" s="56"/>
      <c r="CK249" s="56"/>
      <c r="CL249" s="56"/>
      <c r="CM249" s="56"/>
      <c r="CN249" s="56"/>
      <c r="CO249" s="56"/>
      <c r="CP249" s="56"/>
      <c r="CQ249" s="56"/>
      <c r="CR249" s="56"/>
      <c r="CS249" s="56"/>
      <c r="CT249" s="56"/>
      <c r="CU249" s="56"/>
      <c r="CV249" s="56"/>
      <c r="CW249" s="56"/>
      <c r="CX249" s="56"/>
      <c r="CY249" s="56"/>
      <c r="CZ249" s="56"/>
      <c r="DA249" s="56"/>
      <c r="DB249" s="56"/>
      <c r="DC249" s="56"/>
      <c r="DD249" s="56"/>
      <c r="DE249" s="56"/>
      <c r="DF249" s="56"/>
      <c r="DG249" s="56"/>
      <c r="DH249" s="56"/>
      <c r="DI249" s="56"/>
      <c r="DJ249" s="56"/>
      <c r="DK249" s="56"/>
      <c r="DL249" s="56"/>
      <c r="DM249" s="56"/>
      <c r="DN249" s="56"/>
      <c r="DO249" s="56"/>
      <c r="DP249" s="56"/>
      <c r="DQ249" s="56"/>
      <c r="DR249" s="56"/>
      <c r="DS249" s="56"/>
      <c r="DT249" s="56"/>
      <c r="DU249" s="56"/>
      <c r="DV249" s="56"/>
      <c r="DW249" s="56"/>
      <c r="DX249" s="56"/>
      <c r="DY249" s="56"/>
      <c r="DZ249" s="56"/>
      <c r="EA249" s="56"/>
      <c r="EB249" s="56"/>
      <c r="EC249" s="56"/>
      <c r="ED249" s="56"/>
      <c r="EE249" s="56"/>
      <c r="EF249" s="56"/>
      <c r="EG249" s="56"/>
      <c r="EH249" s="56"/>
      <c r="EI249" s="56"/>
      <c r="EJ249" s="56"/>
      <c r="EK249" s="56"/>
      <c r="EL249" s="56"/>
      <c r="EM249" s="56"/>
      <c r="EN249" s="56"/>
      <c r="EO249" s="56"/>
      <c r="EP249" s="56"/>
      <c r="EQ249" s="56"/>
      <c r="ER249" s="56"/>
      <c r="ES249" s="56"/>
      <c r="ET249" s="56"/>
      <c r="EU249" s="56"/>
      <c r="EV249" s="56"/>
      <c r="EW249" s="56"/>
      <c r="EX249" s="56"/>
      <c r="EY249" s="56"/>
      <c r="EZ249" s="56"/>
      <c r="FA249" s="56"/>
      <c r="FB249" s="56"/>
      <c r="FC249" s="56"/>
      <c r="FD249" s="56"/>
      <c r="FE249" s="56"/>
      <c r="FF249" s="56"/>
      <c r="FG249" s="56"/>
      <c r="FH249" s="56"/>
      <c r="FI249" s="56"/>
      <c r="FJ249" s="56"/>
      <c r="FK249" s="56"/>
      <c r="FL249" s="56"/>
      <c r="FM249" s="56"/>
      <c r="FN249" s="56"/>
      <c r="FO249" s="56"/>
      <c r="FP249" s="56"/>
      <c r="FQ249" s="56"/>
      <c r="FR249" s="56"/>
      <c r="FS249" s="56"/>
      <c r="FT249" s="56"/>
      <c r="FU249" s="56"/>
      <c r="FV249" s="56"/>
      <c r="FW249" s="56"/>
      <c r="FX249" s="56"/>
      <c r="FY249" s="56"/>
      <c r="FZ249" s="56"/>
      <c r="GA249" s="56"/>
      <c r="GB249" s="56"/>
      <c r="GC249" s="56"/>
      <c r="GD249" s="56"/>
      <c r="GE249" s="56"/>
      <c r="GF249" s="56"/>
      <c r="GG249" s="56"/>
      <c r="GH249" s="56"/>
      <c r="GI249" s="56"/>
      <c r="GJ249" s="56"/>
      <c r="GK249" s="56"/>
      <c r="GL249" s="56"/>
      <c r="GM249" s="56"/>
      <c r="GN249" s="56"/>
      <c r="GO249" s="56"/>
      <c r="GP249" s="56"/>
      <c r="GQ249" s="56"/>
      <c r="GR249" s="56"/>
      <c r="GS249" s="56"/>
      <c r="GT249" s="56"/>
      <c r="GU249" s="56"/>
      <c r="GV249" s="56"/>
      <c r="GW249" s="56"/>
      <c r="GX249" s="56"/>
      <c r="GY249" s="56"/>
      <c r="GZ249" s="56"/>
      <c r="HA249" s="56"/>
      <c r="HB249" s="56"/>
      <c r="HC249" s="56"/>
      <c r="HD249" s="56"/>
      <c r="HE249" s="56"/>
      <c r="HF249" s="56"/>
      <c r="HG249" s="56"/>
      <c r="HH249" s="56"/>
      <c r="HI249" s="56"/>
      <c r="HJ249" s="56"/>
      <c r="HK249" s="56"/>
      <c r="HL249" s="56"/>
      <c r="HM249" s="56"/>
      <c r="HN249" s="56"/>
      <c r="HO249" s="56"/>
      <c r="HP249" s="56"/>
      <c r="HQ249" s="56"/>
      <c r="HR249" s="56"/>
      <c r="HS249" s="56"/>
      <c r="HT249" s="56"/>
      <c r="HU249" s="56"/>
      <c r="HV249" s="56"/>
      <c r="HW249" s="56"/>
      <c r="HX249" s="56"/>
      <c r="HY249" s="56"/>
      <c r="HZ249" s="56"/>
      <c r="IA249" s="56"/>
      <c r="IB249" s="56"/>
      <c r="IC249" s="56"/>
      <c r="ID249" s="56"/>
      <c r="IE249" s="56"/>
      <c r="IF249" s="56"/>
      <c r="IG249" s="56"/>
      <c r="IH249" s="56"/>
      <c r="II249" s="56"/>
      <c r="IJ249" s="56"/>
    </row>
    <row r="250" spans="1:244" s="54" customFormat="1" x14ac:dyDescent="0.2">
      <c r="A250" s="62" t="s">
        <v>52</v>
      </c>
      <c r="B250" s="62"/>
      <c r="D250" s="70"/>
      <c r="E250" s="70"/>
      <c r="F250" s="70"/>
      <c r="G250" s="70"/>
      <c r="H250" s="71"/>
      <c r="I250" s="70"/>
    </row>
    <row r="251" spans="1:244" x14ac:dyDescent="0.2">
      <c r="A251" s="63" t="s">
        <v>184</v>
      </c>
      <c r="B251" s="63" t="s">
        <v>184</v>
      </c>
      <c r="C251" s="64" t="s">
        <v>424</v>
      </c>
      <c r="D251" s="65">
        <v>56970328</v>
      </c>
      <c r="E251" s="65"/>
      <c r="F251" s="65">
        <f t="shared" ref="F251" si="27">SUM(D251:E251)</f>
        <v>56970328</v>
      </c>
      <c r="G251" s="65">
        <v>49855275</v>
      </c>
      <c r="H251" s="66">
        <v>0.87510949559567219</v>
      </c>
      <c r="I251" s="45" t="s">
        <v>261</v>
      </c>
    </row>
    <row r="252" spans="1:244" x14ac:dyDescent="0.2">
      <c r="A252" s="63" t="s">
        <v>265</v>
      </c>
      <c r="B252" s="63" t="s">
        <v>265</v>
      </c>
      <c r="C252" s="64" t="s">
        <v>382</v>
      </c>
      <c r="D252" s="65">
        <v>15381968</v>
      </c>
      <c r="E252" s="65"/>
      <c r="F252" s="65">
        <f>SUM(D252:E252)</f>
        <v>15381968</v>
      </c>
      <c r="G252" s="65">
        <v>13460924</v>
      </c>
      <c r="H252" s="66">
        <v>0.87511064904048685</v>
      </c>
      <c r="I252" s="45" t="s">
        <v>261</v>
      </c>
    </row>
    <row r="253" spans="1:244" x14ac:dyDescent="0.2">
      <c r="A253" s="63" t="s">
        <v>354</v>
      </c>
      <c r="B253" s="63" t="s">
        <v>185</v>
      </c>
      <c r="C253" s="64" t="s">
        <v>381</v>
      </c>
      <c r="D253" s="65">
        <v>10000</v>
      </c>
      <c r="E253" s="65"/>
      <c r="F253" s="65">
        <f t="shared" ref="F253:F257" si="28">SUM(D253:E253)</f>
        <v>10000</v>
      </c>
      <c r="G253" s="65">
        <v>0</v>
      </c>
      <c r="H253" s="66">
        <v>0</v>
      </c>
      <c r="I253" s="45" t="s">
        <v>261</v>
      </c>
    </row>
    <row r="254" spans="1:244" x14ac:dyDescent="0.2">
      <c r="A254" s="63" t="s">
        <v>354</v>
      </c>
      <c r="B254" s="63"/>
      <c r="C254" s="64" t="s">
        <v>380</v>
      </c>
      <c r="D254" s="65">
        <v>849219</v>
      </c>
      <c r="E254" s="65"/>
      <c r="F254" s="65">
        <f t="shared" si="28"/>
        <v>849219</v>
      </c>
      <c r="G254" s="65">
        <v>0</v>
      </c>
      <c r="H254" s="66">
        <v>0</v>
      </c>
      <c r="I254" s="45" t="s">
        <v>261</v>
      </c>
    </row>
    <row r="255" spans="1:244" x14ac:dyDescent="0.2">
      <c r="A255" s="63" t="s">
        <v>354</v>
      </c>
      <c r="B255" s="63"/>
      <c r="C255" s="64" t="s">
        <v>425</v>
      </c>
      <c r="D255" s="65">
        <v>589720</v>
      </c>
      <c r="E255" s="65"/>
      <c r="F255" s="65">
        <f t="shared" si="28"/>
        <v>589720</v>
      </c>
      <c r="G255" s="65">
        <v>0</v>
      </c>
      <c r="H255" s="66">
        <v>0</v>
      </c>
      <c r="I255" s="45" t="s">
        <v>261</v>
      </c>
    </row>
    <row r="256" spans="1:244" x14ac:dyDescent="0.2">
      <c r="A256" s="63" t="s">
        <v>354</v>
      </c>
      <c r="B256" s="63"/>
      <c r="C256" s="64" t="s">
        <v>426</v>
      </c>
      <c r="D256" s="65">
        <v>610316</v>
      </c>
      <c r="E256" s="65"/>
      <c r="F256" s="65">
        <f t="shared" si="28"/>
        <v>610316</v>
      </c>
      <c r="G256" s="65">
        <v>7874</v>
      </c>
      <c r="H256" s="66">
        <v>1.2901513314414172E-2</v>
      </c>
      <c r="I256" s="45" t="s">
        <v>261</v>
      </c>
    </row>
    <row r="257" spans="1:244" x14ac:dyDescent="0.2">
      <c r="A257" s="63" t="s">
        <v>264</v>
      </c>
      <c r="B257" s="63" t="s">
        <v>264</v>
      </c>
      <c r="C257" s="64" t="s">
        <v>81</v>
      </c>
      <c r="D257" s="65">
        <v>728798</v>
      </c>
      <c r="E257" s="65"/>
      <c r="F257" s="65">
        <f t="shared" si="28"/>
        <v>728798</v>
      </c>
      <c r="G257" s="65">
        <v>2126</v>
      </c>
      <c r="H257" s="66">
        <v>2.9171320448190033E-3</v>
      </c>
      <c r="I257" s="45" t="s">
        <v>261</v>
      </c>
    </row>
    <row r="258" spans="1:244" s="54" customFormat="1" x14ac:dyDescent="0.2">
      <c r="A258" s="73"/>
      <c r="B258" s="73"/>
      <c r="C258" s="74" t="s">
        <v>53</v>
      </c>
      <c r="D258" s="75">
        <f>SUM(D251:D257)</f>
        <v>75140349</v>
      </c>
      <c r="E258" s="75">
        <f>SUM(E251:E257)</f>
        <v>0</v>
      </c>
      <c r="F258" s="75">
        <f>SUM(F251:F257)</f>
        <v>75140349</v>
      </c>
      <c r="G258" s="75">
        <v>63326199</v>
      </c>
      <c r="H258" s="130">
        <v>0.84277222348275227</v>
      </c>
      <c r="I258" s="70"/>
    </row>
    <row r="259" spans="1:244" s="54" customFormat="1" ht="11.1" customHeight="1" x14ac:dyDescent="0.2">
      <c r="A259" s="62"/>
      <c r="B259" s="62"/>
      <c r="D259" s="70"/>
      <c r="E259" s="70"/>
      <c r="F259" s="70"/>
      <c r="G259" s="70"/>
      <c r="H259" s="71"/>
      <c r="I259" s="70"/>
    </row>
    <row r="260" spans="1:244" s="54" customFormat="1" x14ac:dyDescent="0.2">
      <c r="A260" s="62"/>
      <c r="B260" s="62"/>
      <c r="D260" s="70"/>
      <c r="E260" s="70"/>
      <c r="F260" s="70"/>
      <c r="G260" s="70"/>
      <c r="H260" s="71"/>
      <c r="I260" s="70"/>
    </row>
    <row r="261" spans="1:244" s="54" customFormat="1" x14ac:dyDescent="0.2">
      <c r="A261" s="56" t="s">
        <v>370</v>
      </c>
      <c r="B261" s="62"/>
      <c r="D261" s="70"/>
      <c r="E261" s="70"/>
      <c r="F261" s="70"/>
      <c r="G261" s="70"/>
      <c r="H261" s="71"/>
      <c r="I261" s="70"/>
    </row>
    <row r="262" spans="1:244" ht="12.4" customHeight="1" x14ac:dyDescent="0.2">
      <c r="A262" s="56" t="s">
        <v>193</v>
      </c>
      <c r="B262" s="56"/>
      <c r="C262" s="56"/>
      <c r="D262" s="56"/>
      <c r="E262" s="56"/>
      <c r="F262" s="56"/>
      <c r="G262" s="56"/>
      <c r="H262" s="79"/>
      <c r="I262" s="56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  <c r="V262" s="56"/>
      <c r="W262" s="56"/>
      <c r="X262" s="56"/>
      <c r="Y262" s="56"/>
      <c r="Z262" s="56"/>
      <c r="AA262" s="56"/>
      <c r="AB262" s="56"/>
      <c r="AC262" s="56"/>
      <c r="AD262" s="56"/>
      <c r="AE262" s="56"/>
      <c r="AF262" s="56"/>
      <c r="AG262" s="56"/>
      <c r="AH262" s="56"/>
      <c r="AI262" s="56"/>
      <c r="AJ262" s="56"/>
      <c r="AK262" s="56"/>
      <c r="AL262" s="56"/>
      <c r="AM262" s="56"/>
      <c r="AN262" s="56"/>
      <c r="AO262" s="56"/>
      <c r="AP262" s="56"/>
      <c r="AQ262" s="56"/>
      <c r="AR262" s="56"/>
      <c r="AS262" s="56"/>
      <c r="AT262" s="56"/>
      <c r="AU262" s="56"/>
      <c r="AV262" s="56"/>
      <c r="AW262" s="56"/>
      <c r="AX262" s="56"/>
      <c r="AY262" s="56"/>
      <c r="AZ262" s="56"/>
      <c r="BA262" s="56"/>
      <c r="BB262" s="56"/>
      <c r="BC262" s="56"/>
      <c r="BD262" s="56"/>
      <c r="BE262" s="56"/>
      <c r="BF262" s="56"/>
      <c r="BG262" s="56"/>
      <c r="BH262" s="56"/>
      <c r="BI262" s="56"/>
      <c r="BJ262" s="56"/>
      <c r="BK262" s="56"/>
      <c r="BL262" s="56"/>
      <c r="BM262" s="56"/>
      <c r="BN262" s="56"/>
      <c r="BO262" s="56"/>
      <c r="BP262" s="56"/>
      <c r="BQ262" s="56"/>
      <c r="BR262" s="56"/>
      <c r="BS262" s="56"/>
      <c r="BT262" s="56"/>
      <c r="BU262" s="56"/>
      <c r="BV262" s="56"/>
      <c r="BW262" s="56"/>
      <c r="BX262" s="56"/>
      <c r="BY262" s="56"/>
      <c r="BZ262" s="56"/>
      <c r="CA262" s="56"/>
      <c r="CB262" s="56"/>
      <c r="CC262" s="56"/>
      <c r="CD262" s="56"/>
      <c r="CE262" s="56"/>
      <c r="CF262" s="56"/>
      <c r="CG262" s="56"/>
      <c r="CH262" s="56"/>
      <c r="CI262" s="56"/>
      <c r="CJ262" s="56"/>
      <c r="CK262" s="56"/>
      <c r="CL262" s="56"/>
      <c r="CM262" s="56"/>
      <c r="CN262" s="56"/>
      <c r="CO262" s="56"/>
      <c r="CP262" s="56"/>
      <c r="CQ262" s="56"/>
      <c r="CR262" s="56"/>
      <c r="CS262" s="56"/>
      <c r="CT262" s="56"/>
      <c r="CU262" s="56"/>
      <c r="CV262" s="56"/>
      <c r="CW262" s="56"/>
      <c r="CX262" s="56"/>
      <c r="CY262" s="56"/>
      <c r="CZ262" s="56"/>
      <c r="DA262" s="56"/>
      <c r="DB262" s="56"/>
      <c r="DC262" s="56"/>
      <c r="DD262" s="56"/>
      <c r="DE262" s="56"/>
      <c r="DF262" s="56"/>
      <c r="DG262" s="56"/>
      <c r="DH262" s="56"/>
      <c r="DI262" s="56"/>
      <c r="DJ262" s="56"/>
      <c r="DK262" s="56"/>
      <c r="DL262" s="56"/>
      <c r="DM262" s="56"/>
      <c r="DN262" s="56"/>
      <c r="DO262" s="56"/>
      <c r="DP262" s="56"/>
      <c r="DQ262" s="56"/>
      <c r="DR262" s="56"/>
      <c r="DS262" s="56"/>
      <c r="DT262" s="56"/>
      <c r="DU262" s="56"/>
      <c r="DV262" s="56"/>
      <c r="DW262" s="56"/>
      <c r="DX262" s="56"/>
      <c r="DY262" s="56"/>
      <c r="DZ262" s="56"/>
      <c r="EA262" s="56"/>
      <c r="EB262" s="56"/>
      <c r="EC262" s="56"/>
      <c r="ED262" s="56"/>
      <c r="EE262" s="56"/>
      <c r="EF262" s="56"/>
      <c r="EG262" s="56"/>
      <c r="EH262" s="56"/>
      <c r="EI262" s="56"/>
      <c r="EJ262" s="56"/>
      <c r="EK262" s="56"/>
      <c r="EL262" s="56"/>
      <c r="EM262" s="56"/>
      <c r="EN262" s="56"/>
      <c r="EO262" s="56"/>
      <c r="EP262" s="56"/>
      <c r="EQ262" s="56"/>
      <c r="ER262" s="56"/>
      <c r="ES262" s="56"/>
      <c r="ET262" s="56"/>
      <c r="EU262" s="56"/>
      <c r="EV262" s="56"/>
      <c r="EW262" s="56"/>
      <c r="EX262" s="56"/>
      <c r="EY262" s="56"/>
      <c r="EZ262" s="56"/>
      <c r="FA262" s="56"/>
      <c r="FB262" s="56"/>
      <c r="FC262" s="56"/>
      <c r="FD262" s="56"/>
      <c r="FE262" s="56"/>
      <c r="FF262" s="56"/>
      <c r="FG262" s="56"/>
      <c r="FH262" s="56"/>
      <c r="FI262" s="56"/>
      <c r="FJ262" s="56"/>
      <c r="FK262" s="56"/>
      <c r="FL262" s="56"/>
      <c r="FM262" s="56"/>
      <c r="FN262" s="56"/>
      <c r="FO262" s="56"/>
      <c r="FP262" s="56"/>
      <c r="FQ262" s="56"/>
      <c r="FR262" s="56"/>
      <c r="FS262" s="56"/>
      <c r="FT262" s="56"/>
      <c r="FU262" s="56"/>
      <c r="FV262" s="56"/>
      <c r="FW262" s="56"/>
      <c r="FX262" s="56"/>
      <c r="FY262" s="56"/>
      <c r="FZ262" s="56"/>
      <c r="GA262" s="56"/>
      <c r="GB262" s="56"/>
      <c r="GC262" s="56"/>
      <c r="GD262" s="56"/>
      <c r="GE262" s="56"/>
      <c r="GF262" s="56"/>
      <c r="GG262" s="56"/>
      <c r="GH262" s="56"/>
      <c r="GI262" s="56"/>
      <c r="GJ262" s="56"/>
      <c r="GK262" s="56"/>
      <c r="GL262" s="56"/>
      <c r="GM262" s="56"/>
      <c r="GN262" s="56"/>
      <c r="GO262" s="56"/>
      <c r="GP262" s="56"/>
      <c r="GQ262" s="56"/>
      <c r="GR262" s="56"/>
      <c r="GS262" s="56"/>
      <c r="GT262" s="56"/>
      <c r="GU262" s="56"/>
      <c r="GV262" s="56"/>
      <c r="GW262" s="56"/>
      <c r="GX262" s="56"/>
      <c r="GY262" s="56"/>
      <c r="GZ262" s="56"/>
      <c r="HA262" s="56"/>
      <c r="HB262" s="56"/>
      <c r="HC262" s="56"/>
      <c r="HD262" s="56"/>
      <c r="HE262" s="56"/>
      <c r="HF262" s="56"/>
      <c r="HG262" s="56"/>
      <c r="HH262" s="56"/>
      <c r="HI262" s="56"/>
      <c r="HJ262" s="56"/>
      <c r="HK262" s="56"/>
      <c r="HL262" s="56"/>
      <c r="HM262" s="56"/>
      <c r="HN262" s="56"/>
      <c r="HO262" s="56"/>
      <c r="HP262" s="56"/>
      <c r="HQ262" s="56"/>
      <c r="HR262" s="56"/>
      <c r="HS262" s="56"/>
      <c r="HT262" s="56"/>
      <c r="HU262" s="56"/>
      <c r="HV262" s="56"/>
      <c r="HW262" s="56"/>
      <c r="HX262" s="56"/>
      <c r="HY262" s="56"/>
      <c r="HZ262" s="56"/>
      <c r="IA262" s="56"/>
      <c r="IB262" s="56"/>
      <c r="IC262" s="56"/>
      <c r="ID262" s="56"/>
      <c r="IE262" s="56"/>
      <c r="IF262" s="56"/>
      <c r="IG262" s="56"/>
      <c r="IH262" s="56"/>
      <c r="II262" s="56"/>
      <c r="IJ262" s="56"/>
    </row>
    <row r="263" spans="1:244" s="54" customFormat="1" x14ac:dyDescent="0.2">
      <c r="A263" s="62" t="s">
        <v>50</v>
      </c>
      <c r="B263" s="62"/>
      <c r="D263" s="70"/>
      <c r="E263" s="70"/>
      <c r="F263" s="70"/>
      <c r="G263" s="70"/>
      <c r="H263" s="71"/>
      <c r="I263" s="70"/>
    </row>
    <row r="264" spans="1:244" x14ac:dyDescent="0.2">
      <c r="A264" s="63" t="s">
        <v>371</v>
      </c>
      <c r="B264" s="63" t="s">
        <v>393</v>
      </c>
      <c r="C264" s="64" t="s">
        <v>367</v>
      </c>
      <c r="D264" s="65">
        <v>6970000</v>
      </c>
      <c r="E264" s="65"/>
      <c r="F264" s="65">
        <f t="shared" ref="F264" si="29">SUM(D264:E264)</f>
        <v>6970000</v>
      </c>
      <c r="G264" s="65">
        <v>6970164</v>
      </c>
      <c r="H264" s="66">
        <v>1.0000235294117648</v>
      </c>
      <c r="I264" s="45" t="s">
        <v>261</v>
      </c>
    </row>
    <row r="265" spans="1:244" s="54" customFormat="1" x14ac:dyDescent="0.2">
      <c r="A265" s="73"/>
      <c r="B265" s="73"/>
      <c r="C265" s="74" t="s">
        <v>51</v>
      </c>
      <c r="D265" s="75">
        <f t="shared" ref="D265" si="30">SUM(D264:D264)</f>
        <v>6970000</v>
      </c>
      <c r="E265" s="75">
        <f t="shared" ref="E265:F265" si="31">SUM(E264:E264)</f>
        <v>0</v>
      </c>
      <c r="F265" s="75">
        <f t="shared" si="31"/>
        <v>6970000</v>
      </c>
      <c r="G265" s="75">
        <v>6970164</v>
      </c>
      <c r="H265" s="130">
        <v>1.0000235294117648</v>
      </c>
      <c r="I265" s="70"/>
    </row>
    <row r="266" spans="1:244" s="54" customFormat="1" x14ac:dyDescent="0.2">
      <c r="A266" s="62"/>
      <c r="B266" s="62"/>
      <c r="D266" s="70"/>
      <c r="E266" s="70"/>
      <c r="F266" s="70"/>
      <c r="G266" s="70"/>
      <c r="H266" s="71"/>
      <c r="I266" s="70"/>
    </row>
    <row r="267" spans="1:244" s="54" customFormat="1" x14ac:dyDescent="0.2">
      <c r="A267" s="62"/>
      <c r="B267" s="62"/>
      <c r="D267" s="70"/>
      <c r="E267" s="70"/>
      <c r="F267" s="70"/>
      <c r="G267" s="70"/>
      <c r="H267" s="71"/>
      <c r="I267" s="70"/>
    </row>
    <row r="268" spans="1:244" s="48" customFormat="1" x14ac:dyDescent="0.2">
      <c r="A268" s="56" t="s">
        <v>239</v>
      </c>
      <c r="B268" s="56"/>
      <c r="D268" s="61"/>
      <c r="E268" s="61"/>
      <c r="F268" s="61"/>
      <c r="G268" s="61"/>
      <c r="H268" s="49"/>
      <c r="I268" s="61"/>
    </row>
    <row r="269" spans="1:244" s="48" customFormat="1" x14ac:dyDescent="0.2">
      <c r="A269" s="56" t="s">
        <v>193</v>
      </c>
      <c r="B269" s="56"/>
      <c r="D269" s="61"/>
      <c r="E269" s="61"/>
      <c r="F269" s="61"/>
      <c r="G269" s="61"/>
      <c r="H269" s="49"/>
      <c r="I269" s="61"/>
    </row>
    <row r="270" spans="1:244" s="48" customFormat="1" ht="11.1" customHeight="1" x14ac:dyDescent="0.2">
      <c r="A270" s="62" t="s">
        <v>52</v>
      </c>
      <c r="B270" s="62"/>
      <c r="D270" s="61"/>
      <c r="E270" s="61"/>
      <c r="F270" s="61"/>
      <c r="G270" s="61"/>
      <c r="H270" s="49"/>
      <c r="I270" s="61"/>
    </row>
    <row r="271" spans="1:244" ht="11.1" customHeight="1" x14ac:dyDescent="0.2">
      <c r="A271" s="63" t="s">
        <v>273</v>
      </c>
      <c r="B271" s="63" t="s">
        <v>273</v>
      </c>
      <c r="C271" s="64" t="s">
        <v>294</v>
      </c>
      <c r="D271" s="65">
        <v>100000</v>
      </c>
      <c r="E271" s="65"/>
      <c r="F271" s="65">
        <f>SUM(D271:E271)</f>
        <v>100000</v>
      </c>
      <c r="G271" s="65">
        <v>0</v>
      </c>
      <c r="H271" s="66">
        <v>0</v>
      </c>
      <c r="I271" s="45" t="s">
        <v>261</v>
      </c>
    </row>
    <row r="272" spans="1:244" ht="11.1" customHeight="1" x14ac:dyDescent="0.2">
      <c r="A272" s="63" t="s">
        <v>264</v>
      </c>
      <c r="B272" s="63" t="s">
        <v>264</v>
      </c>
      <c r="C272" s="64" t="s">
        <v>81</v>
      </c>
      <c r="D272" s="65">
        <v>27000</v>
      </c>
      <c r="E272" s="65"/>
      <c r="F272" s="65">
        <f>SUM(D272:E272)</f>
        <v>27000</v>
      </c>
      <c r="G272" s="65">
        <v>0</v>
      </c>
      <c r="H272" s="66">
        <v>0</v>
      </c>
      <c r="I272" s="45" t="s">
        <v>261</v>
      </c>
    </row>
    <row r="273" spans="1:244" s="54" customFormat="1" ht="11.1" customHeight="1" x14ac:dyDescent="0.2">
      <c r="A273" s="73"/>
      <c r="B273" s="73"/>
      <c r="C273" s="74" t="s">
        <v>53</v>
      </c>
      <c r="D273" s="75">
        <f t="shared" ref="D273" si="32">SUM(D271:D272)</f>
        <v>127000</v>
      </c>
      <c r="E273" s="75">
        <f t="shared" ref="E273:F273" si="33">SUM(E271:E272)</f>
        <v>0</v>
      </c>
      <c r="F273" s="75">
        <f t="shared" si="33"/>
        <v>127000</v>
      </c>
      <c r="G273" s="75">
        <v>0</v>
      </c>
      <c r="H273" s="130">
        <v>0</v>
      </c>
      <c r="I273" s="70"/>
    </row>
    <row r="274" spans="1:244" s="54" customFormat="1" ht="12.75" customHeight="1" x14ac:dyDescent="0.2">
      <c r="A274" s="62"/>
      <c r="B274" s="62"/>
      <c r="D274" s="70"/>
      <c r="E274" s="70"/>
      <c r="F274" s="70"/>
      <c r="G274" s="70"/>
      <c r="H274" s="71"/>
      <c r="I274" s="70"/>
    </row>
    <row r="275" spans="1:244" s="54" customFormat="1" ht="12.75" customHeight="1" x14ac:dyDescent="0.2">
      <c r="A275" s="62"/>
      <c r="B275" s="62"/>
      <c r="D275" s="70"/>
      <c r="E275" s="70"/>
      <c r="F275" s="70"/>
      <c r="G275" s="70"/>
      <c r="H275" s="71"/>
      <c r="I275" s="70"/>
    </row>
    <row r="276" spans="1:244" s="48" customFormat="1" x14ac:dyDescent="0.2">
      <c r="A276" s="56" t="s">
        <v>197</v>
      </c>
      <c r="B276" s="56"/>
      <c r="D276" s="61"/>
      <c r="E276" s="61"/>
      <c r="F276" s="61"/>
      <c r="G276" s="61"/>
      <c r="H276" s="49"/>
      <c r="I276" s="61"/>
    </row>
    <row r="277" spans="1:244" s="48" customFormat="1" x14ac:dyDescent="0.2">
      <c r="A277" s="56" t="s">
        <v>193</v>
      </c>
      <c r="B277" s="56"/>
      <c r="D277" s="61"/>
      <c r="E277" s="61"/>
      <c r="F277" s="61"/>
      <c r="G277" s="61"/>
      <c r="H277" s="49"/>
      <c r="I277" s="61"/>
    </row>
    <row r="278" spans="1:244" s="48" customFormat="1" ht="11.1" customHeight="1" x14ac:dyDescent="0.2">
      <c r="A278" s="62" t="s">
        <v>52</v>
      </c>
      <c r="B278" s="62"/>
      <c r="D278" s="61"/>
      <c r="E278" s="61"/>
      <c r="F278" s="61"/>
      <c r="G278" s="61"/>
      <c r="H278" s="49"/>
      <c r="I278" s="61"/>
    </row>
    <row r="279" spans="1:244" ht="11.1" customHeight="1" x14ac:dyDescent="0.2">
      <c r="A279" s="63" t="s">
        <v>395</v>
      </c>
      <c r="B279" s="63" t="s">
        <v>273</v>
      </c>
      <c r="C279" s="64" t="s">
        <v>406</v>
      </c>
      <c r="D279" s="65">
        <v>800000</v>
      </c>
      <c r="E279" s="65"/>
      <c r="F279" s="65">
        <f>SUM(D279:E279)</f>
        <v>800000</v>
      </c>
      <c r="G279" s="65">
        <v>383250</v>
      </c>
      <c r="H279" s="66">
        <v>0.4790625</v>
      </c>
      <c r="I279" s="45" t="s">
        <v>261</v>
      </c>
    </row>
    <row r="280" spans="1:244" ht="11.1" customHeight="1" x14ac:dyDescent="0.2">
      <c r="A280" s="63" t="s">
        <v>459</v>
      </c>
      <c r="B280" s="63" t="s">
        <v>462</v>
      </c>
      <c r="C280" s="64" t="s">
        <v>59</v>
      </c>
      <c r="D280" s="65">
        <v>7585000</v>
      </c>
      <c r="E280" s="65">
        <v>1510000</v>
      </c>
      <c r="F280" s="65">
        <f>SUM(D280:E280)</f>
        <v>9095000</v>
      </c>
      <c r="G280" s="65">
        <v>10451623</v>
      </c>
      <c r="H280" s="66">
        <v>1.1491614073666849</v>
      </c>
      <c r="I280" s="45" t="s">
        <v>261</v>
      </c>
    </row>
    <row r="281" spans="1:244" ht="11.1" customHeight="1" x14ac:dyDescent="0.2">
      <c r="A281" s="63" t="s">
        <v>187</v>
      </c>
      <c r="B281" s="63" t="s">
        <v>187</v>
      </c>
      <c r="C281" s="64" t="s">
        <v>161</v>
      </c>
      <c r="D281" s="65">
        <v>1665000</v>
      </c>
      <c r="E281" s="65"/>
      <c r="F281" s="65">
        <f t="shared" ref="F281:F282" si="34">SUM(D281:E281)</f>
        <v>1665000</v>
      </c>
      <c r="G281" s="65">
        <v>416939</v>
      </c>
      <c r="H281" s="66">
        <v>0.25041381381381383</v>
      </c>
      <c r="I281" s="45" t="s">
        <v>261</v>
      </c>
    </row>
    <row r="282" spans="1:244" ht="11.1" customHeight="1" x14ac:dyDescent="0.2">
      <c r="A282" s="63" t="s">
        <v>264</v>
      </c>
      <c r="B282" s="63" t="s">
        <v>264</v>
      </c>
      <c r="C282" s="64" t="s">
        <v>55</v>
      </c>
      <c r="D282" s="65">
        <v>2714000</v>
      </c>
      <c r="E282" s="65">
        <v>108000</v>
      </c>
      <c r="F282" s="65">
        <f t="shared" si="34"/>
        <v>2822000</v>
      </c>
      <c r="G282" s="65">
        <v>2867558</v>
      </c>
      <c r="H282" s="66">
        <v>1.0161438695960312</v>
      </c>
      <c r="I282" s="45" t="s">
        <v>261</v>
      </c>
    </row>
    <row r="283" spans="1:244" s="54" customFormat="1" ht="11.1" customHeight="1" x14ac:dyDescent="0.2">
      <c r="A283" s="73"/>
      <c r="B283" s="73"/>
      <c r="C283" s="74" t="s">
        <v>53</v>
      </c>
      <c r="D283" s="75">
        <f t="shared" ref="D283" si="35">SUM(D279:D282)</f>
        <v>12764000</v>
      </c>
      <c r="E283" s="75">
        <f t="shared" ref="E283:F283" si="36">SUM(E279:E282)</f>
        <v>1618000</v>
      </c>
      <c r="F283" s="75">
        <f t="shared" si="36"/>
        <v>14382000</v>
      </c>
      <c r="G283" s="75">
        <v>14119370</v>
      </c>
      <c r="H283" s="130">
        <v>0.98173897927965514</v>
      </c>
      <c r="I283" s="70"/>
    </row>
    <row r="284" spans="1:244" s="54" customFormat="1" ht="11.1" customHeight="1" x14ac:dyDescent="0.2">
      <c r="A284" s="62"/>
      <c r="B284" s="62"/>
      <c r="D284" s="70"/>
      <c r="E284" s="70"/>
      <c r="F284" s="70"/>
      <c r="G284" s="70"/>
      <c r="H284" s="71"/>
      <c r="I284" s="70"/>
    </row>
    <row r="285" spans="1:244" x14ac:dyDescent="0.2">
      <c r="H285" s="47"/>
    </row>
    <row r="286" spans="1:244" s="54" customFormat="1" ht="12.4" customHeight="1" x14ac:dyDescent="0.2">
      <c r="A286" s="56" t="s">
        <v>245</v>
      </c>
      <c r="B286" s="56"/>
      <c r="C286" s="56"/>
      <c r="D286" s="56"/>
      <c r="E286" s="56"/>
      <c r="F286" s="56"/>
      <c r="G286" s="56"/>
      <c r="H286" s="79"/>
      <c r="I286" s="56"/>
      <c r="J286" s="56"/>
      <c r="K286" s="56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  <c r="W286" s="56"/>
      <c r="X286" s="56"/>
      <c r="Y286" s="56"/>
      <c r="Z286" s="56"/>
      <c r="AA286" s="56"/>
      <c r="AB286" s="56"/>
      <c r="AC286" s="56"/>
      <c r="AD286" s="56"/>
      <c r="AE286" s="56"/>
      <c r="AF286" s="56"/>
      <c r="AG286" s="56"/>
      <c r="AH286" s="56"/>
      <c r="AI286" s="56"/>
      <c r="AJ286" s="56"/>
      <c r="AK286" s="56"/>
      <c r="AL286" s="56"/>
      <c r="AM286" s="56"/>
      <c r="AN286" s="56"/>
      <c r="AO286" s="56"/>
      <c r="AP286" s="56"/>
      <c r="AQ286" s="56"/>
      <c r="AR286" s="56"/>
      <c r="AS286" s="56"/>
      <c r="AT286" s="56"/>
      <c r="AU286" s="56"/>
      <c r="AV286" s="56"/>
      <c r="AW286" s="56"/>
      <c r="AX286" s="56"/>
      <c r="AY286" s="56"/>
      <c r="AZ286" s="56"/>
      <c r="BA286" s="56"/>
      <c r="BB286" s="56"/>
      <c r="BC286" s="56"/>
      <c r="BD286" s="56"/>
      <c r="BE286" s="56"/>
      <c r="BF286" s="56"/>
      <c r="BG286" s="56"/>
      <c r="BH286" s="56"/>
      <c r="BI286" s="56"/>
      <c r="BJ286" s="56"/>
      <c r="BK286" s="56"/>
      <c r="BL286" s="56"/>
      <c r="BM286" s="56"/>
      <c r="BN286" s="56"/>
      <c r="BO286" s="56"/>
      <c r="BP286" s="56"/>
      <c r="BQ286" s="56"/>
      <c r="BR286" s="56"/>
      <c r="BS286" s="56"/>
      <c r="BT286" s="56"/>
      <c r="BU286" s="56"/>
      <c r="BV286" s="56"/>
      <c r="BW286" s="56"/>
      <c r="BX286" s="56"/>
      <c r="BY286" s="56"/>
      <c r="BZ286" s="56"/>
      <c r="CA286" s="56"/>
      <c r="CB286" s="56"/>
      <c r="CC286" s="56"/>
      <c r="CD286" s="56"/>
      <c r="CE286" s="56"/>
      <c r="CF286" s="56"/>
      <c r="CG286" s="56"/>
      <c r="CH286" s="56"/>
      <c r="CI286" s="56"/>
      <c r="CJ286" s="56"/>
      <c r="CK286" s="56"/>
      <c r="CL286" s="56"/>
      <c r="CM286" s="56"/>
      <c r="CN286" s="56"/>
      <c r="CO286" s="56"/>
      <c r="CP286" s="56"/>
      <c r="CQ286" s="56"/>
      <c r="CR286" s="56"/>
      <c r="CS286" s="56"/>
      <c r="CT286" s="56"/>
      <c r="CU286" s="56"/>
      <c r="CV286" s="56"/>
      <c r="CW286" s="56"/>
      <c r="CX286" s="56"/>
      <c r="CY286" s="56"/>
      <c r="CZ286" s="56"/>
      <c r="DA286" s="56"/>
      <c r="DB286" s="56"/>
      <c r="DC286" s="56"/>
      <c r="DD286" s="56"/>
      <c r="DE286" s="56"/>
      <c r="DF286" s="56"/>
      <c r="DG286" s="56"/>
      <c r="DH286" s="56"/>
      <c r="DI286" s="56"/>
      <c r="DJ286" s="56"/>
      <c r="DK286" s="56"/>
      <c r="DL286" s="56"/>
      <c r="DM286" s="56"/>
      <c r="DN286" s="56"/>
      <c r="DO286" s="56"/>
      <c r="DP286" s="56"/>
      <c r="DQ286" s="56"/>
      <c r="DR286" s="56"/>
      <c r="DS286" s="56"/>
      <c r="DT286" s="56"/>
      <c r="DU286" s="56"/>
      <c r="DV286" s="56"/>
      <c r="DW286" s="56"/>
      <c r="DX286" s="56"/>
      <c r="DY286" s="56"/>
      <c r="DZ286" s="56"/>
      <c r="EA286" s="56"/>
      <c r="EB286" s="56"/>
      <c r="EC286" s="56"/>
      <c r="ED286" s="56"/>
      <c r="EE286" s="56"/>
      <c r="EF286" s="56"/>
      <c r="EG286" s="56"/>
      <c r="EH286" s="56"/>
      <c r="EI286" s="56"/>
      <c r="EJ286" s="56"/>
      <c r="EK286" s="56"/>
      <c r="EL286" s="56"/>
      <c r="EM286" s="56"/>
      <c r="EN286" s="56"/>
      <c r="EO286" s="56"/>
      <c r="EP286" s="56"/>
      <c r="EQ286" s="56"/>
      <c r="ER286" s="56"/>
      <c r="ES286" s="56"/>
      <c r="ET286" s="56"/>
      <c r="EU286" s="56"/>
      <c r="EV286" s="56"/>
      <c r="EW286" s="56"/>
      <c r="EX286" s="56"/>
      <c r="EY286" s="56"/>
      <c r="EZ286" s="56"/>
      <c r="FA286" s="56"/>
      <c r="FB286" s="56"/>
      <c r="FC286" s="56"/>
      <c r="FD286" s="56"/>
      <c r="FE286" s="56"/>
      <c r="FF286" s="56"/>
      <c r="FG286" s="56"/>
      <c r="FH286" s="56"/>
      <c r="FI286" s="56"/>
      <c r="FJ286" s="56"/>
      <c r="FK286" s="56"/>
      <c r="FL286" s="56"/>
      <c r="FM286" s="56"/>
      <c r="FN286" s="56"/>
      <c r="FO286" s="56"/>
      <c r="FP286" s="56"/>
      <c r="FQ286" s="56"/>
      <c r="FR286" s="56"/>
      <c r="FS286" s="56"/>
      <c r="FT286" s="56"/>
      <c r="FU286" s="56"/>
      <c r="FV286" s="56"/>
      <c r="FW286" s="56"/>
      <c r="FX286" s="56"/>
      <c r="FY286" s="56"/>
      <c r="FZ286" s="56"/>
      <c r="GA286" s="56"/>
      <c r="GB286" s="56"/>
      <c r="GC286" s="56"/>
      <c r="GD286" s="56"/>
      <c r="GE286" s="56"/>
      <c r="GF286" s="56"/>
      <c r="GG286" s="56"/>
      <c r="GH286" s="56"/>
      <c r="GI286" s="56"/>
      <c r="GJ286" s="56"/>
      <c r="GK286" s="56"/>
      <c r="GL286" s="56"/>
      <c r="GM286" s="56"/>
      <c r="GN286" s="56"/>
      <c r="GO286" s="56"/>
      <c r="GP286" s="56"/>
      <c r="GQ286" s="56"/>
      <c r="GR286" s="56"/>
      <c r="GS286" s="56"/>
      <c r="GT286" s="56"/>
      <c r="GU286" s="56"/>
      <c r="GV286" s="56"/>
      <c r="GW286" s="56"/>
      <c r="GX286" s="56"/>
      <c r="GY286" s="56"/>
      <c r="GZ286" s="56"/>
      <c r="HA286" s="56"/>
      <c r="HB286" s="56"/>
      <c r="HC286" s="56"/>
      <c r="HD286" s="56"/>
      <c r="HE286" s="56"/>
      <c r="HF286" s="56"/>
      <c r="HG286" s="56"/>
      <c r="HH286" s="56"/>
      <c r="HI286" s="56"/>
      <c r="HJ286" s="56"/>
      <c r="HK286" s="56"/>
      <c r="HL286" s="56"/>
      <c r="HM286" s="56"/>
      <c r="HN286" s="56"/>
      <c r="HO286" s="56"/>
      <c r="HP286" s="56"/>
      <c r="HQ286" s="56"/>
      <c r="HR286" s="56"/>
      <c r="HS286" s="56"/>
      <c r="HT286" s="56"/>
      <c r="HU286" s="56"/>
      <c r="HV286" s="56"/>
      <c r="HW286" s="56"/>
      <c r="HX286" s="56"/>
      <c r="HY286" s="56"/>
      <c r="HZ286" s="56"/>
      <c r="IA286" s="56"/>
      <c r="IB286" s="56"/>
      <c r="IC286" s="56"/>
      <c r="ID286" s="56"/>
      <c r="IE286" s="56"/>
      <c r="IF286" s="56"/>
      <c r="IG286" s="56"/>
      <c r="IH286" s="56"/>
      <c r="II286" s="56"/>
      <c r="IJ286" s="56"/>
    </row>
    <row r="287" spans="1:244" ht="12.4" customHeight="1" x14ac:dyDescent="0.2">
      <c r="A287" s="56" t="s">
        <v>193</v>
      </c>
      <c r="B287" s="56"/>
      <c r="C287" s="56"/>
      <c r="D287" s="56"/>
      <c r="E287" s="56"/>
      <c r="F287" s="56"/>
      <c r="G287" s="56"/>
      <c r="H287" s="79"/>
      <c r="I287" s="56"/>
      <c r="J287" s="56"/>
      <c r="K287" s="56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  <c r="W287" s="56"/>
      <c r="X287" s="56"/>
      <c r="Y287" s="56"/>
      <c r="Z287" s="56"/>
      <c r="AA287" s="56"/>
      <c r="AB287" s="56"/>
      <c r="AC287" s="56"/>
      <c r="AD287" s="56"/>
      <c r="AE287" s="56"/>
      <c r="AF287" s="56"/>
      <c r="AG287" s="56"/>
      <c r="AH287" s="56"/>
      <c r="AI287" s="56"/>
      <c r="AJ287" s="56"/>
      <c r="AK287" s="56"/>
      <c r="AL287" s="56"/>
      <c r="AM287" s="56"/>
      <c r="AN287" s="56"/>
      <c r="AO287" s="56"/>
      <c r="AP287" s="56"/>
      <c r="AQ287" s="56"/>
      <c r="AR287" s="56"/>
      <c r="AS287" s="56"/>
      <c r="AT287" s="56"/>
      <c r="AU287" s="56"/>
      <c r="AV287" s="56"/>
      <c r="AW287" s="56"/>
      <c r="AX287" s="56"/>
      <c r="AY287" s="56"/>
      <c r="AZ287" s="56"/>
      <c r="BA287" s="56"/>
      <c r="BB287" s="56"/>
      <c r="BC287" s="56"/>
      <c r="BD287" s="56"/>
      <c r="BE287" s="56"/>
      <c r="BF287" s="56"/>
      <c r="BG287" s="56"/>
      <c r="BH287" s="56"/>
      <c r="BI287" s="56"/>
      <c r="BJ287" s="56"/>
      <c r="BK287" s="56"/>
      <c r="BL287" s="56"/>
      <c r="BM287" s="56"/>
      <c r="BN287" s="56"/>
      <c r="BO287" s="56"/>
      <c r="BP287" s="56"/>
      <c r="BQ287" s="56"/>
      <c r="BR287" s="56"/>
      <c r="BS287" s="56"/>
      <c r="BT287" s="56"/>
      <c r="BU287" s="56"/>
      <c r="BV287" s="56"/>
      <c r="BW287" s="56"/>
      <c r="BX287" s="56"/>
      <c r="BY287" s="56"/>
      <c r="BZ287" s="56"/>
      <c r="CA287" s="56"/>
      <c r="CB287" s="56"/>
      <c r="CC287" s="56"/>
      <c r="CD287" s="56"/>
      <c r="CE287" s="56"/>
      <c r="CF287" s="56"/>
      <c r="CG287" s="56"/>
      <c r="CH287" s="56"/>
      <c r="CI287" s="56"/>
      <c r="CJ287" s="56"/>
      <c r="CK287" s="56"/>
      <c r="CL287" s="56"/>
      <c r="CM287" s="56"/>
      <c r="CN287" s="56"/>
      <c r="CO287" s="56"/>
      <c r="CP287" s="56"/>
      <c r="CQ287" s="56"/>
      <c r="CR287" s="56"/>
      <c r="CS287" s="56"/>
      <c r="CT287" s="56"/>
      <c r="CU287" s="56"/>
      <c r="CV287" s="56"/>
      <c r="CW287" s="56"/>
      <c r="CX287" s="56"/>
      <c r="CY287" s="56"/>
      <c r="CZ287" s="56"/>
      <c r="DA287" s="56"/>
      <c r="DB287" s="56"/>
      <c r="DC287" s="56"/>
      <c r="DD287" s="56"/>
      <c r="DE287" s="56"/>
      <c r="DF287" s="56"/>
      <c r="DG287" s="56"/>
      <c r="DH287" s="56"/>
      <c r="DI287" s="56"/>
      <c r="DJ287" s="56"/>
      <c r="DK287" s="56"/>
      <c r="DL287" s="56"/>
      <c r="DM287" s="56"/>
      <c r="DN287" s="56"/>
      <c r="DO287" s="56"/>
      <c r="DP287" s="56"/>
      <c r="DQ287" s="56"/>
      <c r="DR287" s="56"/>
      <c r="DS287" s="56"/>
      <c r="DT287" s="56"/>
      <c r="DU287" s="56"/>
      <c r="DV287" s="56"/>
      <c r="DW287" s="56"/>
      <c r="DX287" s="56"/>
      <c r="DY287" s="56"/>
      <c r="DZ287" s="56"/>
      <c r="EA287" s="56"/>
      <c r="EB287" s="56"/>
      <c r="EC287" s="56"/>
      <c r="ED287" s="56"/>
      <c r="EE287" s="56"/>
      <c r="EF287" s="56"/>
      <c r="EG287" s="56"/>
      <c r="EH287" s="56"/>
      <c r="EI287" s="56"/>
      <c r="EJ287" s="56"/>
      <c r="EK287" s="56"/>
      <c r="EL287" s="56"/>
      <c r="EM287" s="56"/>
      <c r="EN287" s="56"/>
      <c r="EO287" s="56"/>
      <c r="EP287" s="56"/>
      <c r="EQ287" s="56"/>
      <c r="ER287" s="56"/>
      <c r="ES287" s="56"/>
      <c r="ET287" s="56"/>
      <c r="EU287" s="56"/>
      <c r="EV287" s="56"/>
      <c r="EW287" s="56"/>
      <c r="EX287" s="56"/>
      <c r="EY287" s="56"/>
      <c r="EZ287" s="56"/>
      <c r="FA287" s="56"/>
      <c r="FB287" s="56"/>
      <c r="FC287" s="56"/>
      <c r="FD287" s="56"/>
      <c r="FE287" s="56"/>
      <c r="FF287" s="56"/>
      <c r="FG287" s="56"/>
      <c r="FH287" s="56"/>
      <c r="FI287" s="56"/>
      <c r="FJ287" s="56"/>
      <c r="FK287" s="56"/>
      <c r="FL287" s="56"/>
      <c r="FM287" s="56"/>
      <c r="FN287" s="56"/>
      <c r="FO287" s="56"/>
      <c r="FP287" s="56"/>
      <c r="FQ287" s="56"/>
      <c r="FR287" s="56"/>
      <c r="FS287" s="56"/>
      <c r="FT287" s="56"/>
      <c r="FU287" s="56"/>
      <c r="FV287" s="56"/>
      <c r="FW287" s="56"/>
      <c r="FX287" s="56"/>
      <c r="FY287" s="56"/>
      <c r="FZ287" s="56"/>
      <c r="GA287" s="56"/>
      <c r="GB287" s="56"/>
      <c r="GC287" s="56"/>
      <c r="GD287" s="56"/>
      <c r="GE287" s="56"/>
      <c r="GF287" s="56"/>
      <c r="GG287" s="56"/>
      <c r="GH287" s="56"/>
      <c r="GI287" s="56"/>
      <c r="GJ287" s="56"/>
      <c r="GK287" s="56"/>
      <c r="GL287" s="56"/>
      <c r="GM287" s="56"/>
      <c r="GN287" s="56"/>
      <c r="GO287" s="56"/>
      <c r="GP287" s="56"/>
      <c r="GQ287" s="56"/>
      <c r="GR287" s="56"/>
      <c r="GS287" s="56"/>
      <c r="GT287" s="56"/>
      <c r="GU287" s="56"/>
      <c r="GV287" s="56"/>
      <c r="GW287" s="56"/>
      <c r="GX287" s="56"/>
      <c r="GY287" s="56"/>
      <c r="GZ287" s="56"/>
      <c r="HA287" s="56"/>
      <c r="HB287" s="56"/>
      <c r="HC287" s="56"/>
      <c r="HD287" s="56"/>
      <c r="HE287" s="56"/>
      <c r="HF287" s="56"/>
      <c r="HG287" s="56"/>
      <c r="HH287" s="56"/>
      <c r="HI287" s="56"/>
      <c r="HJ287" s="56"/>
      <c r="HK287" s="56"/>
      <c r="HL287" s="56"/>
      <c r="HM287" s="56"/>
      <c r="HN287" s="56"/>
      <c r="HO287" s="56"/>
      <c r="HP287" s="56"/>
      <c r="HQ287" s="56"/>
      <c r="HR287" s="56"/>
      <c r="HS287" s="56"/>
      <c r="HT287" s="56"/>
      <c r="HU287" s="56"/>
      <c r="HV287" s="56"/>
      <c r="HW287" s="56"/>
      <c r="HX287" s="56"/>
      <c r="HY287" s="56"/>
      <c r="HZ287" s="56"/>
      <c r="IA287" s="56"/>
      <c r="IB287" s="56"/>
      <c r="IC287" s="56"/>
      <c r="ID287" s="56"/>
      <c r="IE287" s="56"/>
      <c r="IF287" s="56"/>
      <c r="IG287" s="56"/>
      <c r="IH287" s="56"/>
      <c r="II287" s="56"/>
      <c r="IJ287" s="56"/>
    </row>
    <row r="288" spans="1:244" s="54" customFormat="1" ht="11.1" customHeight="1" x14ac:dyDescent="0.2">
      <c r="A288" s="62" t="s">
        <v>50</v>
      </c>
      <c r="B288" s="62"/>
      <c r="D288" s="70"/>
      <c r="E288" s="70"/>
      <c r="F288" s="70"/>
      <c r="G288" s="70"/>
      <c r="H288" s="71"/>
      <c r="I288" s="70"/>
    </row>
    <row r="289" spans="1:244" ht="11.1" customHeight="1" x14ac:dyDescent="0.2">
      <c r="A289" s="63" t="s">
        <v>308</v>
      </c>
      <c r="B289" s="63" t="s">
        <v>186</v>
      </c>
      <c r="C289" s="64" t="s">
        <v>67</v>
      </c>
      <c r="D289" s="65">
        <v>48000000</v>
      </c>
      <c r="E289" s="65">
        <v>11075000</v>
      </c>
      <c r="F289" s="65">
        <f>SUM(D289:E289)</f>
        <v>59075000</v>
      </c>
      <c r="G289" s="65">
        <v>55375899</v>
      </c>
      <c r="H289" s="66">
        <v>0.93738297079983068</v>
      </c>
      <c r="I289" s="45" t="s">
        <v>261</v>
      </c>
    </row>
    <row r="290" spans="1:244" ht="11.1" customHeight="1" x14ac:dyDescent="0.2">
      <c r="A290" s="63" t="s">
        <v>309</v>
      </c>
      <c r="B290" s="63"/>
      <c r="C290" s="64" t="s">
        <v>124</v>
      </c>
      <c r="D290" s="65">
        <v>9000000</v>
      </c>
      <c r="E290" s="65">
        <v>1347000</v>
      </c>
      <c r="F290" s="65">
        <f t="shared" ref="F290:F295" si="37">SUM(D290:E290)</f>
        <v>10347000</v>
      </c>
      <c r="G290" s="65">
        <v>9740613</v>
      </c>
      <c r="H290" s="66">
        <v>0.94139489707161494</v>
      </c>
      <c r="I290" s="45" t="s">
        <v>261</v>
      </c>
    </row>
    <row r="291" spans="1:244" ht="11.1" customHeight="1" x14ac:dyDescent="0.2">
      <c r="A291" s="63" t="s">
        <v>310</v>
      </c>
      <c r="B291" s="63"/>
      <c r="C291" s="64" t="s">
        <v>68</v>
      </c>
      <c r="D291" s="65">
        <v>38000000</v>
      </c>
      <c r="E291" s="65">
        <v>4164000</v>
      </c>
      <c r="F291" s="65">
        <f t="shared" si="37"/>
        <v>42164000</v>
      </c>
      <c r="G291" s="65">
        <v>40891962</v>
      </c>
      <c r="H291" s="66">
        <v>0.96983118299971538</v>
      </c>
      <c r="I291" s="45" t="s">
        <v>261</v>
      </c>
    </row>
    <row r="292" spans="1:244" ht="11.1" customHeight="1" x14ac:dyDescent="0.2">
      <c r="A292" s="63" t="s">
        <v>311</v>
      </c>
      <c r="B292" s="63" t="s">
        <v>280</v>
      </c>
      <c r="C292" s="64" t="s">
        <v>70</v>
      </c>
      <c r="D292" s="65">
        <v>50000000</v>
      </c>
      <c r="E292" s="65"/>
      <c r="F292" s="65">
        <f t="shared" si="37"/>
        <v>50000000</v>
      </c>
      <c r="G292" s="65">
        <v>37713216</v>
      </c>
      <c r="H292" s="66">
        <v>0.75426431999999999</v>
      </c>
      <c r="I292" s="45" t="s">
        <v>261</v>
      </c>
    </row>
    <row r="293" spans="1:244" ht="11.1" customHeight="1" x14ac:dyDescent="0.2">
      <c r="A293" s="63" t="s">
        <v>312</v>
      </c>
      <c r="B293" s="63" t="s">
        <v>281</v>
      </c>
      <c r="C293" s="64" t="s">
        <v>69</v>
      </c>
      <c r="D293" s="65">
        <v>20000000</v>
      </c>
      <c r="E293" s="65">
        <v>5295000</v>
      </c>
      <c r="F293" s="65">
        <f t="shared" si="37"/>
        <v>25295000</v>
      </c>
      <c r="G293" s="65">
        <v>24601824</v>
      </c>
      <c r="H293" s="66">
        <v>0.97259632338406798</v>
      </c>
      <c r="I293" s="45" t="s">
        <v>261</v>
      </c>
    </row>
    <row r="294" spans="1:244" ht="11.1" customHeight="1" x14ac:dyDescent="0.2">
      <c r="A294" s="63" t="s">
        <v>313</v>
      </c>
      <c r="B294" s="63" t="s">
        <v>394</v>
      </c>
      <c r="C294" s="64" t="s">
        <v>162</v>
      </c>
      <c r="D294" s="65">
        <v>500000</v>
      </c>
      <c r="E294" s="65">
        <v>12952000</v>
      </c>
      <c r="F294" s="65">
        <f t="shared" si="37"/>
        <v>13452000</v>
      </c>
      <c r="G294" s="65">
        <v>3153056</v>
      </c>
      <c r="H294" s="66">
        <v>0.2343931013975617</v>
      </c>
      <c r="I294" s="45" t="s">
        <v>261</v>
      </c>
    </row>
    <row r="295" spans="1:244" ht="11.1" customHeight="1" x14ac:dyDescent="0.2">
      <c r="A295" s="63" t="s">
        <v>314</v>
      </c>
      <c r="B295" s="63"/>
      <c r="C295" s="64" t="s">
        <v>163</v>
      </c>
      <c r="D295" s="65">
        <v>500000</v>
      </c>
      <c r="E295" s="65">
        <v>2884000</v>
      </c>
      <c r="F295" s="65">
        <f t="shared" si="37"/>
        <v>3384000</v>
      </c>
      <c r="G295" s="65">
        <v>2707575</v>
      </c>
      <c r="H295" s="66">
        <v>0.80011081560283692</v>
      </c>
      <c r="I295" s="45" t="s">
        <v>261</v>
      </c>
    </row>
    <row r="296" spans="1:244" s="54" customFormat="1" ht="11.1" customHeight="1" x14ac:dyDescent="0.2">
      <c r="A296" s="73" t="s">
        <v>56</v>
      </c>
      <c r="B296" s="73"/>
      <c r="C296" s="74" t="s">
        <v>51</v>
      </c>
      <c r="D296" s="75">
        <f>SUM(D289:D295)</f>
        <v>166000000</v>
      </c>
      <c r="E296" s="75">
        <f>SUM(E289:E295)</f>
        <v>37717000</v>
      </c>
      <c r="F296" s="75">
        <f>SUM(F289:F295)</f>
        <v>203717000</v>
      </c>
      <c r="G296" s="75">
        <v>174184145</v>
      </c>
      <c r="H296" s="130">
        <v>0.85502999258775658</v>
      </c>
      <c r="I296" s="70"/>
    </row>
    <row r="297" spans="1:244" s="54" customFormat="1" ht="11.1" customHeight="1" x14ac:dyDescent="0.2">
      <c r="A297" s="62"/>
      <c r="B297" s="62"/>
      <c r="D297" s="70"/>
      <c r="E297" s="70"/>
      <c r="F297" s="70"/>
      <c r="G297" s="70"/>
      <c r="H297" s="71"/>
      <c r="I297" s="70"/>
    </row>
    <row r="298" spans="1:244" s="48" customFormat="1" ht="30.75" customHeight="1" x14ac:dyDescent="0.2">
      <c r="A298" s="56"/>
      <c r="B298" s="56"/>
      <c r="D298" s="57" t="s">
        <v>484</v>
      </c>
      <c r="E298" s="57" t="s">
        <v>482</v>
      </c>
      <c r="F298" s="57" t="s">
        <v>483</v>
      </c>
      <c r="G298" s="57" t="s">
        <v>487</v>
      </c>
      <c r="H298" s="58" t="s">
        <v>488</v>
      </c>
      <c r="I298" s="59"/>
    </row>
    <row r="299" spans="1:244" s="54" customFormat="1" ht="12.4" customHeight="1" x14ac:dyDescent="0.2">
      <c r="A299" s="56" t="s">
        <v>198</v>
      </c>
      <c r="B299" s="56"/>
      <c r="C299" s="56"/>
      <c r="D299" s="56"/>
      <c r="E299" s="56"/>
      <c r="F299" s="56"/>
      <c r="G299" s="56"/>
      <c r="H299" s="79"/>
      <c r="I299" s="56"/>
      <c r="J299" s="56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56"/>
      <c r="X299" s="56"/>
      <c r="Y299" s="56"/>
      <c r="Z299" s="56"/>
      <c r="AA299" s="56"/>
      <c r="AB299" s="56"/>
      <c r="AC299" s="56"/>
      <c r="AD299" s="56"/>
      <c r="AE299" s="56"/>
      <c r="AF299" s="56"/>
      <c r="AG299" s="56"/>
      <c r="AH299" s="56"/>
      <c r="AI299" s="56"/>
      <c r="AJ299" s="56"/>
      <c r="AK299" s="56"/>
      <c r="AL299" s="56"/>
      <c r="AM299" s="56"/>
      <c r="AN299" s="56"/>
      <c r="AO299" s="56"/>
      <c r="AP299" s="56"/>
      <c r="AQ299" s="56"/>
      <c r="AR299" s="56"/>
      <c r="AS299" s="56"/>
      <c r="AT299" s="56"/>
      <c r="AU299" s="56"/>
      <c r="AV299" s="56"/>
      <c r="AW299" s="56"/>
      <c r="AX299" s="56"/>
      <c r="AY299" s="56"/>
      <c r="AZ299" s="56"/>
      <c r="BA299" s="56"/>
      <c r="BB299" s="56"/>
      <c r="BC299" s="56"/>
      <c r="BD299" s="56"/>
      <c r="BE299" s="56"/>
      <c r="BF299" s="56"/>
      <c r="BG299" s="56"/>
      <c r="BH299" s="56"/>
      <c r="BI299" s="56"/>
      <c r="BJ299" s="56"/>
      <c r="BK299" s="56"/>
      <c r="BL299" s="56"/>
      <c r="BM299" s="56"/>
      <c r="BN299" s="56"/>
      <c r="BO299" s="56"/>
      <c r="BP299" s="56"/>
      <c r="BQ299" s="56"/>
      <c r="BR299" s="56"/>
      <c r="BS299" s="56"/>
      <c r="BT299" s="56"/>
      <c r="BU299" s="56"/>
      <c r="BV299" s="56"/>
      <c r="BW299" s="56"/>
      <c r="BX299" s="56"/>
      <c r="BY299" s="56"/>
      <c r="BZ299" s="56"/>
      <c r="CA299" s="56"/>
      <c r="CB299" s="56"/>
      <c r="CC299" s="56"/>
      <c r="CD299" s="56"/>
      <c r="CE299" s="56"/>
      <c r="CF299" s="56"/>
      <c r="CG299" s="56"/>
      <c r="CH299" s="56"/>
      <c r="CI299" s="56"/>
      <c r="CJ299" s="56"/>
      <c r="CK299" s="56"/>
      <c r="CL299" s="56"/>
      <c r="CM299" s="56"/>
      <c r="CN299" s="56"/>
      <c r="CO299" s="56"/>
      <c r="CP299" s="56"/>
      <c r="CQ299" s="56"/>
      <c r="CR299" s="56"/>
      <c r="CS299" s="56"/>
      <c r="CT299" s="56"/>
      <c r="CU299" s="56"/>
      <c r="CV299" s="56"/>
      <c r="CW299" s="56"/>
      <c r="CX299" s="56"/>
      <c r="CY299" s="56"/>
      <c r="CZ299" s="56"/>
      <c r="DA299" s="56"/>
      <c r="DB299" s="56"/>
      <c r="DC299" s="56"/>
      <c r="DD299" s="56"/>
      <c r="DE299" s="56"/>
      <c r="DF299" s="56"/>
      <c r="DG299" s="56"/>
      <c r="DH299" s="56"/>
      <c r="DI299" s="56"/>
      <c r="DJ299" s="56"/>
      <c r="DK299" s="56"/>
      <c r="DL299" s="56"/>
      <c r="DM299" s="56"/>
      <c r="DN299" s="56"/>
      <c r="DO299" s="56"/>
      <c r="DP299" s="56"/>
      <c r="DQ299" s="56"/>
      <c r="DR299" s="56"/>
      <c r="DS299" s="56"/>
      <c r="DT299" s="56"/>
      <c r="DU299" s="56"/>
      <c r="DV299" s="56"/>
      <c r="DW299" s="56"/>
      <c r="DX299" s="56"/>
      <c r="DY299" s="56"/>
      <c r="DZ299" s="56"/>
      <c r="EA299" s="56"/>
      <c r="EB299" s="56"/>
      <c r="EC299" s="56"/>
      <c r="ED299" s="56"/>
      <c r="EE299" s="56"/>
      <c r="EF299" s="56"/>
      <c r="EG299" s="56"/>
      <c r="EH299" s="56"/>
      <c r="EI299" s="56"/>
      <c r="EJ299" s="56"/>
      <c r="EK299" s="56"/>
      <c r="EL299" s="56"/>
      <c r="EM299" s="56"/>
      <c r="EN299" s="56"/>
      <c r="EO299" s="56"/>
      <c r="EP299" s="56"/>
      <c r="EQ299" s="56"/>
      <c r="ER299" s="56"/>
      <c r="ES299" s="56"/>
      <c r="ET299" s="56"/>
      <c r="EU299" s="56"/>
      <c r="EV299" s="56"/>
      <c r="EW299" s="56"/>
      <c r="EX299" s="56"/>
      <c r="EY299" s="56"/>
      <c r="EZ299" s="56"/>
      <c r="FA299" s="56"/>
      <c r="FB299" s="56"/>
      <c r="FC299" s="56"/>
      <c r="FD299" s="56"/>
      <c r="FE299" s="56"/>
      <c r="FF299" s="56"/>
      <c r="FG299" s="56"/>
      <c r="FH299" s="56"/>
      <c r="FI299" s="56"/>
      <c r="FJ299" s="56"/>
      <c r="FK299" s="56"/>
      <c r="FL299" s="56"/>
      <c r="FM299" s="56"/>
      <c r="FN299" s="56"/>
      <c r="FO299" s="56"/>
      <c r="FP299" s="56"/>
      <c r="FQ299" s="56"/>
      <c r="FR299" s="56"/>
      <c r="FS299" s="56"/>
      <c r="FT299" s="56"/>
      <c r="FU299" s="56"/>
      <c r="FV299" s="56"/>
      <c r="FW299" s="56"/>
      <c r="FX299" s="56"/>
      <c r="FY299" s="56"/>
      <c r="FZ299" s="56"/>
      <c r="GA299" s="56"/>
      <c r="GB299" s="56"/>
      <c r="GC299" s="56"/>
      <c r="GD299" s="56"/>
      <c r="GE299" s="56"/>
      <c r="GF299" s="56"/>
      <c r="GG299" s="56"/>
      <c r="GH299" s="56"/>
      <c r="GI299" s="56"/>
      <c r="GJ299" s="56"/>
      <c r="GK299" s="56"/>
      <c r="GL299" s="56"/>
      <c r="GM299" s="56"/>
      <c r="GN299" s="56"/>
      <c r="GO299" s="56"/>
      <c r="GP299" s="56"/>
      <c r="GQ299" s="56"/>
      <c r="GR299" s="56"/>
      <c r="GS299" s="56"/>
      <c r="GT299" s="56"/>
      <c r="GU299" s="56"/>
      <c r="GV299" s="56"/>
      <c r="GW299" s="56"/>
      <c r="GX299" s="56"/>
      <c r="GY299" s="56"/>
      <c r="GZ299" s="56"/>
      <c r="HA299" s="56"/>
      <c r="HB299" s="56"/>
      <c r="HC299" s="56"/>
      <c r="HD299" s="56"/>
      <c r="HE299" s="56"/>
      <c r="HF299" s="56"/>
      <c r="HG299" s="56"/>
      <c r="HH299" s="56"/>
      <c r="HI299" s="56"/>
      <c r="HJ299" s="56"/>
      <c r="HK299" s="56"/>
      <c r="HL299" s="56"/>
      <c r="HM299" s="56"/>
      <c r="HN299" s="56"/>
      <c r="HO299" s="56"/>
      <c r="HP299" s="56"/>
      <c r="HQ299" s="56"/>
      <c r="HR299" s="56"/>
      <c r="HS299" s="56"/>
      <c r="HT299" s="56"/>
      <c r="HU299" s="56"/>
      <c r="HV299" s="56"/>
      <c r="HW299" s="56"/>
      <c r="HX299" s="56"/>
      <c r="HY299" s="56"/>
      <c r="HZ299" s="56"/>
      <c r="IA299" s="56"/>
      <c r="IB299" s="56"/>
      <c r="IC299" s="56"/>
      <c r="ID299" s="56"/>
      <c r="IE299" s="56"/>
      <c r="IF299" s="56"/>
      <c r="IG299" s="56"/>
      <c r="IH299" s="56"/>
      <c r="II299" s="56"/>
      <c r="IJ299" s="56"/>
    </row>
    <row r="300" spans="1:244" s="54" customFormat="1" ht="12.4" customHeight="1" x14ac:dyDescent="0.2">
      <c r="A300" s="56" t="s">
        <v>193</v>
      </c>
      <c r="B300" s="56"/>
      <c r="C300" s="56"/>
      <c r="D300" s="56"/>
      <c r="E300" s="56"/>
      <c r="F300" s="56"/>
      <c r="G300" s="56"/>
      <c r="H300" s="79"/>
      <c r="I300" s="56"/>
      <c r="J300" s="56"/>
      <c r="K300" s="56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  <c r="W300" s="56"/>
      <c r="X300" s="56"/>
      <c r="Y300" s="56"/>
      <c r="Z300" s="56"/>
      <c r="AA300" s="56"/>
      <c r="AB300" s="56"/>
      <c r="AC300" s="56"/>
      <c r="AD300" s="56"/>
      <c r="AE300" s="56"/>
      <c r="AF300" s="56"/>
      <c r="AG300" s="56"/>
      <c r="AH300" s="56"/>
      <c r="AI300" s="56"/>
      <c r="AJ300" s="56"/>
      <c r="AK300" s="56"/>
      <c r="AL300" s="56"/>
      <c r="AM300" s="56"/>
      <c r="AN300" s="56"/>
      <c r="AO300" s="56"/>
      <c r="AP300" s="56"/>
      <c r="AQ300" s="56"/>
      <c r="AR300" s="56"/>
      <c r="AS300" s="56"/>
      <c r="AT300" s="56"/>
      <c r="AU300" s="56"/>
      <c r="AV300" s="56"/>
      <c r="AW300" s="56"/>
      <c r="AX300" s="56"/>
      <c r="AY300" s="56"/>
      <c r="AZ300" s="56"/>
      <c r="BA300" s="56"/>
      <c r="BB300" s="56"/>
      <c r="BC300" s="56"/>
      <c r="BD300" s="56"/>
      <c r="BE300" s="56"/>
      <c r="BF300" s="56"/>
      <c r="BG300" s="56"/>
      <c r="BH300" s="56"/>
      <c r="BI300" s="56"/>
      <c r="BJ300" s="56"/>
      <c r="BK300" s="56"/>
      <c r="BL300" s="56"/>
      <c r="BM300" s="56"/>
      <c r="BN300" s="56"/>
      <c r="BO300" s="56"/>
      <c r="BP300" s="56"/>
      <c r="BQ300" s="56"/>
      <c r="BR300" s="56"/>
      <c r="BS300" s="56"/>
      <c r="BT300" s="56"/>
      <c r="BU300" s="56"/>
      <c r="BV300" s="56"/>
      <c r="BW300" s="56"/>
      <c r="BX300" s="56"/>
      <c r="BY300" s="56"/>
      <c r="BZ300" s="56"/>
      <c r="CA300" s="56"/>
      <c r="CB300" s="56"/>
      <c r="CC300" s="56"/>
      <c r="CD300" s="56"/>
      <c r="CE300" s="56"/>
      <c r="CF300" s="56"/>
      <c r="CG300" s="56"/>
      <c r="CH300" s="56"/>
      <c r="CI300" s="56"/>
      <c r="CJ300" s="56"/>
      <c r="CK300" s="56"/>
      <c r="CL300" s="56"/>
      <c r="CM300" s="56"/>
      <c r="CN300" s="56"/>
      <c r="CO300" s="56"/>
      <c r="CP300" s="56"/>
      <c r="CQ300" s="56"/>
      <c r="CR300" s="56"/>
      <c r="CS300" s="56"/>
      <c r="CT300" s="56"/>
      <c r="CU300" s="56"/>
      <c r="CV300" s="56"/>
      <c r="CW300" s="56"/>
      <c r="CX300" s="56"/>
      <c r="CY300" s="56"/>
      <c r="CZ300" s="56"/>
      <c r="DA300" s="56"/>
      <c r="DB300" s="56"/>
      <c r="DC300" s="56"/>
      <c r="DD300" s="56"/>
      <c r="DE300" s="56"/>
      <c r="DF300" s="56"/>
      <c r="DG300" s="56"/>
      <c r="DH300" s="56"/>
      <c r="DI300" s="56"/>
      <c r="DJ300" s="56"/>
      <c r="DK300" s="56"/>
      <c r="DL300" s="56"/>
      <c r="DM300" s="56"/>
      <c r="DN300" s="56"/>
      <c r="DO300" s="56"/>
      <c r="DP300" s="56"/>
      <c r="DQ300" s="56"/>
      <c r="DR300" s="56"/>
      <c r="DS300" s="56"/>
      <c r="DT300" s="56"/>
      <c r="DU300" s="56"/>
      <c r="DV300" s="56"/>
      <c r="DW300" s="56"/>
      <c r="DX300" s="56"/>
      <c r="DY300" s="56"/>
      <c r="DZ300" s="56"/>
      <c r="EA300" s="56"/>
      <c r="EB300" s="56"/>
      <c r="EC300" s="56"/>
      <c r="ED300" s="56"/>
      <c r="EE300" s="56"/>
      <c r="EF300" s="56"/>
      <c r="EG300" s="56"/>
      <c r="EH300" s="56"/>
      <c r="EI300" s="56"/>
      <c r="EJ300" s="56"/>
      <c r="EK300" s="56"/>
      <c r="EL300" s="56"/>
      <c r="EM300" s="56"/>
      <c r="EN300" s="56"/>
      <c r="EO300" s="56"/>
      <c r="EP300" s="56"/>
      <c r="EQ300" s="56"/>
      <c r="ER300" s="56"/>
      <c r="ES300" s="56"/>
      <c r="ET300" s="56"/>
      <c r="EU300" s="56"/>
      <c r="EV300" s="56"/>
      <c r="EW300" s="56"/>
      <c r="EX300" s="56"/>
      <c r="EY300" s="56"/>
      <c r="EZ300" s="56"/>
      <c r="FA300" s="56"/>
      <c r="FB300" s="56"/>
      <c r="FC300" s="56"/>
      <c r="FD300" s="56"/>
      <c r="FE300" s="56"/>
      <c r="FF300" s="56"/>
      <c r="FG300" s="56"/>
      <c r="FH300" s="56"/>
      <c r="FI300" s="56"/>
      <c r="FJ300" s="56"/>
      <c r="FK300" s="56"/>
      <c r="FL300" s="56"/>
      <c r="FM300" s="56"/>
      <c r="FN300" s="56"/>
      <c r="FO300" s="56"/>
      <c r="FP300" s="56"/>
      <c r="FQ300" s="56"/>
      <c r="FR300" s="56"/>
      <c r="FS300" s="56"/>
      <c r="FT300" s="56"/>
      <c r="FU300" s="56"/>
      <c r="FV300" s="56"/>
      <c r="FW300" s="56"/>
      <c r="FX300" s="56"/>
      <c r="FY300" s="56"/>
      <c r="FZ300" s="56"/>
      <c r="GA300" s="56"/>
      <c r="GB300" s="56"/>
      <c r="GC300" s="56"/>
      <c r="GD300" s="56"/>
      <c r="GE300" s="56"/>
      <c r="GF300" s="56"/>
      <c r="GG300" s="56"/>
      <c r="GH300" s="56"/>
      <c r="GI300" s="56"/>
      <c r="GJ300" s="56"/>
      <c r="GK300" s="56"/>
      <c r="GL300" s="56"/>
      <c r="GM300" s="56"/>
      <c r="GN300" s="56"/>
      <c r="GO300" s="56"/>
      <c r="GP300" s="56"/>
      <c r="GQ300" s="56"/>
      <c r="GR300" s="56"/>
      <c r="GS300" s="56"/>
      <c r="GT300" s="56"/>
      <c r="GU300" s="56"/>
      <c r="GV300" s="56"/>
      <c r="GW300" s="56"/>
      <c r="GX300" s="56"/>
      <c r="GY300" s="56"/>
      <c r="GZ300" s="56"/>
      <c r="HA300" s="56"/>
      <c r="HB300" s="56"/>
      <c r="HC300" s="56"/>
      <c r="HD300" s="56"/>
      <c r="HE300" s="56"/>
      <c r="HF300" s="56"/>
      <c r="HG300" s="56"/>
      <c r="HH300" s="56"/>
      <c r="HI300" s="56"/>
      <c r="HJ300" s="56"/>
      <c r="HK300" s="56"/>
      <c r="HL300" s="56"/>
      <c r="HM300" s="56"/>
      <c r="HN300" s="56"/>
      <c r="HO300" s="56"/>
      <c r="HP300" s="56"/>
      <c r="HQ300" s="56"/>
      <c r="HR300" s="56"/>
      <c r="HS300" s="56"/>
      <c r="HT300" s="56"/>
      <c r="HU300" s="56"/>
      <c r="HV300" s="56"/>
      <c r="HW300" s="56"/>
      <c r="HX300" s="56"/>
      <c r="HY300" s="56"/>
      <c r="HZ300" s="56"/>
      <c r="IA300" s="56"/>
      <c r="IB300" s="56"/>
      <c r="IC300" s="56"/>
      <c r="ID300" s="56"/>
      <c r="IE300" s="56"/>
      <c r="IF300" s="56"/>
      <c r="IG300" s="56"/>
      <c r="IH300" s="56"/>
      <c r="II300" s="56"/>
      <c r="IJ300" s="56"/>
    </row>
    <row r="301" spans="1:244" ht="11.1" customHeight="1" x14ac:dyDescent="0.2">
      <c r="A301" s="62" t="s">
        <v>52</v>
      </c>
      <c r="B301" s="62"/>
      <c r="H301" s="47"/>
    </row>
    <row r="302" spans="1:244" ht="11.1" customHeight="1" x14ac:dyDescent="0.2">
      <c r="A302" s="63" t="s">
        <v>315</v>
      </c>
      <c r="B302" s="63" t="s">
        <v>282</v>
      </c>
      <c r="C302" s="64" t="s">
        <v>250</v>
      </c>
      <c r="D302" s="65">
        <v>0</v>
      </c>
      <c r="E302" s="65">
        <v>393800</v>
      </c>
      <c r="F302" s="65">
        <f>SUM(D302:E302)</f>
        <v>393800</v>
      </c>
      <c r="G302" s="65">
        <v>393800</v>
      </c>
      <c r="H302" s="66">
        <v>1</v>
      </c>
      <c r="I302" s="45" t="s">
        <v>261</v>
      </c>
    </row>
    <row r="303" spans="1:244" ht="11.1" customHeight="1" x14ac:dyDescent="0.2">
      <c r="A303" s="63" t="s">
        <v>316</v>
      </c>
      <c r="B303" s="63" t="s">
        <v>283</v>
      </c>
      <c r="C303" s="64" t="s">
        <v>545</v>
      </c>
      <c r="D303" s="65">
        <v>1856324</v>
      </c>
      <c r="E303" s="65"/>
      <c r="F303" s="65">
        <f t="shared" ref="F303" si="38">SUM(D303:E303)</f>
        <v>1856324</v>
      </c>
      <c r="G303" s="65">
        <v>1856324</v>
      </c>
      <c r="H303" s="66">
        <v>1</v>
      </c>
      <c r="I303" s="45" t="s">
        <v>261</v>
      </c>
    </row>
    <row r="304" spans="1:244" s="54" customFormat="1" ht="11.1" customHeight="1" x14ac:dyDescent="0.2">
      <c r="A304" s="73"/>
      <c r="B304" s="73"/>
      <c r="C304" s="74" t="s">
        <v>53</v>
      </c>
      <c r="D304" s="75">
        <f>SUM(D302:D303)</f>
        <v>1856324</v>
      </c>
      <c r="E304" s="75">
        <f>SUM(E302:E303)</f>
        <v>393800</v>
      </c>
      <c r="F304" s="75">
        <f>SUM(F302:F303)</f>
        <v>2250124</v>
      </c>
      <c r="G304" s="75">
        <v>2250124</v>
      </c>
      <c r="H304" s="130">
        <v>1</v>
      </c>
      <c r="I304" s="70"/>
    </row>
    <row r="305" spans="1:244" s="54" customFormat="1" ht="11.1" customHeight="1" x14ac:dyDescent="0.2">
      <c r="A305" s="62"/>
      <c r="B305" s="62"/>
      <c r="D305" s="70"/>
      <c r="E305" s="70"/>
      <c r="F305" s="70"/>
      <c r="G305" s="70"/>
      <c r="H305" s="71"/>
      <c r="I305" s="70"/>
    </row>
    <row r="306" spans="1:244" s="54" customFormat="1" ht="11.1" customHeight="1" x14ac:dyDescent="0.2">
      <c r="A306" s="62"/>
      <c r="B306" s="62"/>
      <c r="D306" s="70"/>
      <c r="E306" s="70"/>
      <c r="F306" s="70"/>
      <c r="G306" s="70"/>
      <c r="H306" s="71"/>
      <c r="I306" s="70"/>
    </row>
    <row r="307" spans="1:244" s="54" customFormat="1" ht="12.4" customHeight="1" x14ac:dyDescent="0.2">
      <c r="A307" s="56" t="s">
        <v>198</v>
      </c>
      <c r="B307" s="56"/>
      <c r="C307" s="56"/>
      <c r="D307" s="56"/>
      <c r="E307" s="56"/>
      <c r="F307" s="56"/>
      <c r="G307" s="56"/>
      <c r="H307" s="79"/>
      <c r="I307" s="56"/>
      <c r="J307" s="56"/>
      <c r="K307" s="56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  <c r="W307" s="56"/>
      <c r="X307" s="56"/>
      <c r="Y307" s="56"/>
      <c r="Z307" s="56"/>
      <c r="AA307" s="56"/>
      <c r="AB307" s="56"/>
      <c r="AC307" s="56"/>
      <c r="AD307" s="56"/>
      <c r="AE307" s="56"/>
      <c r="AF307" s="56"/>
      <c r="AG307" s="56"/>
      <c r="AH307" s="56"/>
      <c r="AI307" s="56"/>
      <c r="AJ307" s="56"/>
      <c r="AK307" s="56"/>
      <c r="AL307" s="56"/>
      <c r="AM307" s="56"/>
      <c r="AN307" s="56"/>
      <c r="AO307" s="56"/>
      <c r="AP307" s="56"/>
      <c r="AQ307" s="56"/>
      <c r="AR307" s="56"/>
      <c r="AS307" s="56"/>
      <c r="AT307" s="56"/>
      <c r="AU307" s="56"/>
      <c r="AV307" s="56"/>
      <c r="AW307" s="56"/>
      <c r="AX307" s="56"/>
      <c r="AY307" s="56"/>
      <c r="AZ307" s="56"/>
      <c r="BA307" s="56"/>
      <c r="BB307" s="56"/>
      <c r="BC307" s="56"/>
      <c r="BD307" s="56"/>
      <c r="BE307" s="56"/>
      <c r="BF307" s="56"/>
      <c r="BG307" s="56"/>
      <c r="BH307" s="56"/>
      <c r="BI307" s="56"/>
      <c r="BJ307" s="56"/>
      <c r="BK307" s="56"/>
      <c r="BL307" s="56"/>
      <c r="BM307" s="56"/>
      <c r="BN307" s="56"/>
      <c r="BO307" s="56"/>
      <c r="BP307" s="56"/>
      <c r="BQ307" s="56"/>
      <c r="BR307" s="56"/>
      <c r="BS307" s="56"/>
      <c r="BT307" s="56"/>
      <c r="BU307" s="56"/>
      <c r="BV307" s="56"/>
      <c r="BW307" s="56"/>
      <c r="BX307" s="56"/>
      <c r="BY307" s="56"/>
      <c r="BZ307" s="56"/>
      <c r="CA307" s="56"/>
      <c r="CB307" s="56"/>
      <c r="CC307" s="56"/>
      <c r="CD307" s="56"/>
      <c r="CE307" s="56"/>
      <c r="CF307" s="56"/>
      <c r="CG307" s="56"/>
      <c r="CH307" s="56"/>
      <c r="CI307" s="56"/>
      <c r="CJ307" s="56"/>
      <c r="CK307" s="56"/>
      <c r="CL307" s="56"/>
      <c r="CM307" s="56"/>
      <c r="CN307" s="56"/>
      <c r="CO307" s="56"/>
      <c r="CP307" s="56"/>
      <c r="CQ307" s="56"/>
      <c r="CR307" s="56"/>
      <c r="CS307" s="56"/>
      <c r="CT307" s="56"/>
      <c r="CU307" s="56"/>
      <c r="CV307" s="56"/>
      <c r="CW307" s="56"/>
      <c r="CX307" s="56"/>
      <c r="CY307" s="56"/>
      <c r="CZ307" s="56"/>
      <c r="DA307" s="56"/>
      <c r="DB307" s="56"/>
      <c r="DC307" s="56"/>
      <c r="DD307" s="56"/>
      <c r="DE307" s="56"/>
      <c r="DF307" s="56"/>
      <c r="DG307" s="56"/>
      <c r="DH307" s="56"/>
      <c r="DI307" s="56"/>
      <c r="DJ307" s="56"/>
      <c r="DK307" s="56"/>
      <c r="DL307" s="56"/>
      <c r="DM307" s="56"/>
      <c r="DN307" s="56"/>
      <c r="DO307" s="56"/>
      <c r="DP307" s="56"/>
      <c r="DQ307" s="56"/>
      <c r="DR307" s="56"/>
      <c r="DS307" s="56"/>
      <c r="DT307" s="56"/>
      <c r="DU307" s="56"/>
      <c r="DV307" s="56"/>
      <c r="DW307" s="56"/>
      <c r="DX307" s="56"/>
      <c r="DY307" s="56"/>
      <c r="DZ307" s="56"/>
      <c r="EA307" s="56"/>
      <c r="EB307" s="56"/>
      <c r="EC307" s="56"/>
      <c r="ED307" s="56"/>
      <c r="EE307" s="56"/>
      <c r="EF307" s="56"/>
      <c r="EG307" s="56"/>
      <c r="EH307" s="56"/>
      <c r="EI307" s="56"/>
      <c r="EJ307" s="56"/>
      <c r="EK307" s="56"/>
      <c r="EL307" s="56"/>
      <c r="EM307" s="56"/>
      <c r="EN307" s="56"/>
      <c r="EO307" s="56"/>
      <c r="EP307" s="56"/>
      <c r="EQ307" s="56"/>
      <c r="ER307" s="56"/>
      <c r="ES307" s="56"/>
      <c r="ET307" s="56"/>
      <c r="EU307" s="56"/>
      <c r="EV307" s="56"/>
      <c r="EW307" s="56"/>
      <c r="EX307" s="56"/>
      <c r="EY307" s="56"/>
      <c r="EZ307" s="56"/>
      <c r="FA307" s="56"/>
      <c r="FB307" s="56"/>
      <c r="FC307" s="56"/>
      <c r="FD307" s="56"/>
      <c r="FE307" s="56"/>
      <c r="FF307" s="56"/>
      <c r="FG307" s="56"/>
      <c r="FH307" s="56"/>
      <c r="FI307" s="56"/>
      <c r="FJ307" s="56"/>
      <c r="FK307" s="56"/>
      <c r="FL307" s="56"/>
      <c r="FM307" s="56"/>
      <c r="FN307" s="56"/>
      <c r="FO307" s="56"/>
      <c r="FP307" s="56"/>
      <c r="FQ307" s="56"/>
      <c r="FR307" s="56"/>
      <c r="FS307" s="56"/>
      <c r="FT307" s="56"/>
      <c r="FU307" s="56"/>
      <c r="FV307" s="56"/>
      <c r="FW307" s="56"/>
      <c r="FX307" s="56"/>
      <c r="FY307" s="56"/>
      <c r="FZ307" s="56"/>
      <c r="GA307" s="56"/>
      <c r="GB307" s="56"/>
      <c r="GC307" s="56"/>
      <c r="GD307" s="56"/>
      <c r="GE307" s="56"/>
      <c r="GF307" s="56"/>
      <c r="GG307" s="56"/>
      <c r="GH307" s="56"/>
      <c r="GI307" s="56"/>
      <c r="GJ307" s="56"/>
      <c r="GK307" s="56"/>
      <c r="GL307" s="56"/>
      <c r="GM307" s="56"/>
      <c r="GN307" s="56"/>
      <c r="GO307" s="56"/>
      <c r="GP307" s="56"/>
      <c r="GQ307" s="56"/>
      <c r="GR307" s="56"/>
      <c r="GS307" s="56"/>
      <c r="GT307" s="56"/>
      <c r="GU307" s="56"/>
      <c r="GV307" s="56"/>
      <c r="GW307" s="56"/>
      <c r="GX307" s="56"/>
      <c r="GY307" s="56"/>
      <c r="GZ307" s="56"/>
      <c r="HA307" s="56"/>
      <c r="HB307" s="56"/>
      <c r="HC307" s="56"/>
      <c r="HD307" s="56"/>
      <c r="HE307" s="56"/>
      <c r="HF307" s="56"/>
      <c r="HG307" s="56"/>
      <c r="HH307" s="56"/>
      <c r="HI307" s="56"/>
      <c r="HJ307" s="56"/>
      <c r="HK307" s="56"/>
      <c r="HL307" s="56"/>
      <c r="HM307" s="56"/>
      <c r="HN307" s="56"/>
      <c r="HO307" s="56"/>
      <c r="HP307" s="56"/>
      <c r="HQ307" s="56"/>
      <c r="HR307" s="56"/>
      <c r="HS307" s="56"/>
      <c r="HT307" s="56"/>
      <c r="HU307" s="56"/>
      <c r="HV307" s="56"/>
      <c r="HW307" s="56"/>
      <c r="HX307" s="56"/>
      <c r="HY307" s="56"/>
      <c r="HZ307" s="56"/>
      <c r="IA307" s="56"/>
      <c r="IB307" s="56"/>
      <c r="IC307" s="56"/>
      <c r="ID307" s="56"/>
      <c r="IE307" s="56"/>
      <c r="IF307" s="56"/>
      <c r="IG307" s="56"/>
      <c r="IH307" s="56"/>
      <c r="II307" s="56"/>
      <c r="IJ307" s="56"/>
    </row>
    <row r="308" spans="1:244" s="54" customFormat="1" ht="12.4" customHeight="1" x14ac:dyDescent="0.2">
      <c r="A308" s="56" t="s">
        <v>193</v>
      </c>
      <c r="B308" s="56"/>
      <c r="C308" s="56"/>
      <c r="D308" s="56"/>
      <c r="E308" s="56"/>
      <c r="F308" s="56"/>
      <c r="G308" s="56"/>
      <c r="H308" s="79"/>
      <c r="I308" s="56"/>
      <c r="J308" s="56"/>
      <c r="K308" s="56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  <c r="W308" s="56"/>
      <c r="X308" s="56"/>
      <c r="Y308" s="56"/>
      <c r="Z308" s="56"/>
      <c r="AA308" s="56"/>
      <c r="AB308" s="56"/>
      <c r="AC308" s="56"/>
      <c r="AD308" s="56"/>
      <c r="AE308" s="56"/>
      <c r="AF308" s="56"/>
      <c r="AG308" s="56"/>
      <c r="AH308" s="56"/>
      <c r="AI308" s="56"/>
      <c r="AJ308" s="56"/>
      <c r="AK308" s="56"/>
      <c r="AL308" s="56"/>
      <c r="AM308" s="56"/>
      <c r="AN308" s="56"/>
      <c r="AO308" s="56"/>
      <c r="AP308" s="56"/>
      <c r="AQ308" s="56"/>
      <c r="AR308" s="56"/>
      <c r="AS308" s="56"/>
      <c r="AT308" s="56"/>
      <c r="AU308" s="56"/>
      <c r="AV308" s="56"/>
      <c r="AW308" s="56"/>
      <c r="AX308" s="56"/>
      <c r="AY308" s="56"/>
      <c r="AZ308" s="56"/>
      <c r="BA308" s="56"/>
      <c r="BB308" s="56"/>
      <c r="BC308" s="56"/>
      <c r="BD308" s="56"/>
      <c r="BE308" s="56"/>
      <c r="BF308" s="56"/>
      <c r="BG308" s="56"/>
      <c r="BH308" s="56"/>
      <c r="BI308" s="56"/>
      <c r="BJ308" s="56"/>
      <c r="BK308" s="56"/>
      <c r="BL308" s="56"/>
      <c r="BM308" s="56"/>
      <c r="BN308" s="56"/>
      <c r="BO308" s="56"/>
      <c r="BP308" s="56"/>
      <c r="BQ308" s="56"/>
      <c r="BR308" s="56"/>
      <c r="BS308" s="56"/>
      <c r="BT308" s="56"/>
      <c r="BU308" s="56"/>
      <c r="BV308" s="56"/>
      <c r="BW308" s="56"/>
      <c r="BX308" s="56"/>
      <c r="BY308" s="56"/>
      <c r="BZ308" s="56"/>
      <c r="CA308" s="56"/>
      <c r="CB308" s="56"/>
      <c r="CC308" s="56"/>
      <c r="CD308" s="56"/>
      <c r="CE308" s="56"/>
      <c r="CF308" s="56"/>
      <c r="CG308" s="56"/>
      <c r="CH308" s="56"/>
      <c r="CI308" s="56"/>
      <c r="CJ308" s="56"/>
      <c r="CK308" s="56"/>
      <c r="CL308" s="56"/>
      <c r="CM308" s="56"/>
      <c r="CN308" s="56"/>
      <c r="CO308" s="56"/>
      <c r="CP308" s="56"/>
      <c r="CQ308" s="56"/>
      <c r="CR308" s="56"/>
      <c r="CS308" s="56"/>
      <c r="CT308" s="56"/>
      <c r="CU308" s="56"/>
      <c r="CV308" s="56"/>
      <c r="CW308" s="56"/>
      <c r="CX308" s="56"/>
      <c r="CY308" s="56"/>
      <c r="CZ308" s="56"/>
      <c r="DA308" s="56"/>
      <c r="DB308" s="56"/>
      <c r="DC308" s="56"/>
      <c r="DD308" s="56"/>
      <c r="DE308" s="56"/>
      <c r="DF308" s="56"/>
      <c r="DG308" s="56"/>
      <c r="DH308" s="56"/>
      <c r="DI308" s="56"/>
      <c r="DJ308" s="56"/>
      <c r="DK308" s="56"/>
      <c r="DL308" s="56"/>
      <c r="DM308" s="56"/>
      <c r="DN308" s="56"/>
      <c r="DO308" s="56"/>
      <c r="DP308" s="56"/>
      <c r="DQ308" s="56"/>
      <c r="DR308" s="56"/>
      <c r="DS308" s="56"/>
      <c r="DT308" s="56"/>
      <c r="DU308" s="56"/>
      <c r="DV308" s="56"/>
      <c r="DW308" s="56"/>
      <c r="DX308" s="56"/>
      <c r="DY308" s="56"/>
      <c r="DZ308" s="56"/>
      <c r="EA308" s="56"/>
      <c r="EB308" s="56"/>
      <c r="EC308" s="56"/>
      <c r="ED308" s="56"/>
      <c r="EE308" s="56"/>
      <c r="EF308" s="56"/>
      <c r="EG308" s="56"/>
      <c r="EH308" s="56"/>
      <c r="EI308" s="56"/>
      <c r="EJ308" s="56"/>
      <c r="EK308" s="56"/>
      <c r="EL308" s="56"/>
      <c r="EM308" s="56"/>
      <c r="EN308" s="56"/>
      <c r="EO308" s="56"/>
      <c r="EP308" s="56"/>
      <c r="EQ308" s="56"/>
      <c r="ER308" s="56"/>
      <c r="ES308" s="56"/>
      <c r="ET308" s="56"/>
      <c r="EU308" s="56"/>
      <c r="EV308" s="56"/>
      <c r="EW308" s="56"/>
      <c r="EX308" s="56"/>
      <c r="EY308" s="56"/>
      <c r="EZ308" s="56"/>
      <c r="FA308" s="56"/>
      <c r="FB308" s="56"/>
      <c r="FC308" s="56"/>
      <c r="FD308" s="56"/>
      <c r="FE308" s="56"/>
      <c r="FF308" s="56"/>
      <c r="FG308" s="56"/>
      <c r="FH308" s="56"/>
      <c r="FI308" s="56"/>
      <c r="FJ308" s="56"/>
      <c r="FK308" s="56"/>
      <c r="FL308" s="56"/>
      <c r="FM308" s="56"/>
      <c r="FN308" s="56"/>
      <c r="FO308" s="56"/>
      <c r="FP308" s="56"/>
      <c r="FQ308" s="56"/>
      <c r="FR308" s="56"/>
      <c r="FS308" s="56"/>
      <c r="FT308" s="56"/>
      <c r="FU308" s="56"/>
      <c r="FV308" s="56"/>
      <c r="FW308" s="56"/>
      <c r="FX308" s="56"/>
      <c r="FY308" s="56"/>
      <c r="FZ308" s="56"/>
      <c r="GA308" s="56"/>
      <c r="GB308" s="56"/>
      <c r="GC308" s="56"/>
      <c r="GD308" s="56"/>
      <c r="GE308" s="56"/>
      <c r="GF308" s="56"/>
      <c r="GG308" s="56"/>
      <c r="GH308" s="56"/>
      <c r="GI308" s="56"/>
      <c r="GJ308" s="56"/>
      <c r="GK308" s="56"/>
      <c r="GL308" s="56"/>
      <c r="GM308" s="56"/>
      <c r="GN308" s="56"/>
      <c r="GO308" s="56"/>
      <c r="GP308" s="56"/>
      <c r="GQ308" s="56"/>
      <c r="GR308" s="56"/>
      <c r="GS308" s="56"/>
      <c r="GT308" s="56"/>
      <c r="GU308" s="56"/>
      <c r="GV308" s="56"/>
      <c r="GW308" s="56"/>
      <c r="GX308" s="56"/>
      <c r="GY308" s="56"/>
      <c r="GZ308" s="56"/>
      <c r="HA308" s="56"/>
      <c r="HB308" s="56"/>
      <c r="HC308" s="56"/>
      <c r="HD308" s="56"/>
      <c r="HE308" s="56"/>
      <c r="HF308" s="56"/>
      <c r="HG308" s="56"/>
      <c r="HH308" s="56"/>
      <c r="HI308" s="56"/>
      <c r="HJ308" s="56"/>
      <c r="HK308" s="56"/>
      <c r="HL308" s="56"/>
      <c r="HM308" s="56"/>
      <c r="HN308" s="56"/>
      <c r="HO308" s="56"/>
      <c r="HP308" s="56"/>
      <c r="HQ308" s="56"/>
      <c r="HR308" s="56"/>
      <c r="HS308" s="56"/>
      <c r="HT308" s="56"/>
      <c r="HU308" s="56"/>
      <c r="HV308" s="56"/>
      <c r="HW308" s="56"/>
      <c r="HX308" s="56"/>
      <c r="HY308" s="56"/>
      <c r="HZ308" s="56"/>
      <c r="IA308" s="56"/>
      <c r="IB308" s="56"/>
      <c r="IC308" s="56"/>
      <c r="ID308" s="56"/>
      <c r="IE308" s="56"/>
      <c r="IF308" s="56"/>
      <c r="IG308" s="56"/>
      <c r="IH308" s="56"/>
      <c r="II308" s="56"/>
      <c r="IJ308" s="56"/>
    </row>
    <row r="309" spans="1:244" s="54" customFormat="1" ht="11.1" customHeight="1" x14ac:dyDescent="0.2">
      <c r="A309" s="62" t="s">
        <v>50</v>
      </c>
      <c r="B309" s="62"/>
      <c r="D309" s="70"/>
      <c r="E309" s="70"/>
      <c r="F309" s="70"/>
      <c r="G309" s="70"/>
      <c r="H309" s="71"/>
      <c r="I309" s="70"/>
    </row>
    <row r="310" spans="1:244" ht="11.1" customHeight="1" x14ac:dyDescent="0.2">
      <c r="A310" s="63" t="s">
        <v>238</v>
      </c>
      <c r="B310" s="63" t="s">
        <v>238</v>
      </c>
      <c r="C310" s="64" t="s">
        <v>431</v>
      </c>
      <c r="D310" s="91">
        <v>53550</v>
      </c>
      <c r="E310" s="91"/>
      <c r="F310" s="91">
        <f>SUM(D310:E310)</f>
        <v>53550</v>
      </c>
      <c r="G310" s="91">
        <v>53550</v>
      </c>
      <c r="H310" s="92">
        <v>1</v>
      </c>
      <c r="I310" s="45" t="s">
        <v>261</v>
      </c>
    </row>
    <row r="311" spans="1:244" ht="11.1" customHeight="1" x14ac:dyDescent="0.2">
      <c r="A311" s="63" t="s">
        <v>238</v>
      </c>
      <c r="B311" s="63"/>
      <c r="C311" s="64" t="s">
        <v>432</v>
      </c>
      <c r="D311" s="91">
        <v>5759000</v>
      </c>
      <c r="E311" s="91"/>
      <c r="F311" s="91">
        <f t="shared" ref="F311:F325" si="39">SUM(D311:E311)</f>
        <v>5759000</v>
      </c>
      <c r="G311" s="91">
        <v>5759000</v>
      </c>
      <c r="H311" s="92">
        <v>1</v>
      </c>
      <c r="I311" s="45" t="s">
        <v>261</v>
      </c>
    </row>
    <row r="312" spans="1:244" ht="11.1" customHeight="1" x14ac:dyDescent="0.2">
      <c r="A312" s="63" t="s">
        <v>238</v>
      </c>
      <c r="B312" s="63"/>
      <c r="C312" s="64" t="s">
        <v>433</v>
      </c>
      <c r="D312" s="91">
        <v>11624500</v>
      </c>
      <c r="E312" s="91"/>
      <c r="F312" s="91">
        <f t="shared" si="39"/>
        <v>11624500</v>
      </c>
      <c r="G312" s="91">
        <v>11624500</v>
      </c>
      <c r="H312" s="92">
        <v>1</v>
      </c>
      <c r="I312" s="45" t="s">
        <v>261</v>
      </c>
    </row>
    <row r="313" spans="1:244" ht="11.1" customHeight="1" x14ac:dyDescent="0.2">
      <c r="A313" s="63" t="s">
        <v>238</v>
      </c>
      <c r="B313" s="63"/>
      <c r="C313" s="64" t="s">
        <v>478</v>
      </c>
      <c r="D313" s="91">
        <v>120000</v>
      </c>
      <c r="E313" s="91"/>
      <c r="F313" s="91">
        <f t="shared" si="39"/>
        <v>120000</v>
      </c>
      <c r="G313" s="91">
        <v>120000</v>
      </c>
      <c r="H313" s="92">
        <v>1</v>
      </c>
      <c r="I313" s="45" t="s">
        <v>261</v>
      </c>
    </row>
    <row r="314" spans="1:244" ht="11.1" customHeight="1" x14ac:dyDescent="0.2">
      <c r="A314" s="63" t="s">
        <v>238</v>
      </c>
      <c r="B314" s="63"/>
      <c r="C314" s="64" t="s">
        <v>434</v>
      </c>
      <c r="D314" s="91">
        <v>100000</v>
      </c>
      <c r="E314" s="91"/>
      <c r="F314" s="91">
        <f t="shared" si="39"/>
        <v>100000</v>
      </c>
      <c r="G314" s="91">
        <v>100000</v>
      </c>
      <c r="H314" s="92">
        <v>1</v>
      </c>
      <c r="I314" s="45" t="s">
        <v>261</v>
      </c>
    </row>
    <row r="315" spans="1:244" ht="11.1" customHeight="1" x14ac:dyDescent="0.2">
      <c r="A315" s="63" t="s">
        <v>238</v>
      </c>
      <c r="B315" s="63"/>
      <c r="C315" s="64" t="s">
        <v>435</v>
      </c>
      <c r="D315" s="91">
        <v>4553570</v>
      </c>
      <c r="E315" s="91"/>
      <c r="F315" s="91">
        <f t="shared" si="39"/>
        <v>4553570</v>
      </c>
      <c r="G315" s="91">
        <v>4553570</v>
      </c>
      <c r="H315" s="92">
        <v>1</v>
      </c>
      <c r="I315" s="45" t="s">
        <v>261</v>
      </c>
    </row>
    <row r="316" spans="1:244" ht="11.1" customHeight="1" x14ac:dyDescent="0.2">
      <c r="A316" s="63" t="s">
        <v>238</v>
      </c>
      <c r="B316" s="63"/>
      <c r="C316" s="64" t="s">
        <v>436</v>
      </c>
      <c r="D316" s="91">
        <v>8500000</v>
      </c>
      <c r="E316" s="91"/>
      <c r="F316" s="91">
        <f t="shared" si="39"/>
        <v>8500000</v>
      </c>
      <c r="G316" s="91">
        <v>8500000</v>
      </c>
      <c r="H316" s="92">
        <v>1</v>
      </c>
      <c r="I316" s="45" t="s">
        <v>261</v>
      </c>
    </row>
    <row r="317" spans="1:244" ht="11.1" customHeight="1" x14ac:dyDescent="0.2">
      <c r="A317" s="63" t="s">
        <v>238</v>
      </c>
      <c r="B317" s="63"/>
      <c r="C317" s="64" t="s">
        <v>398</v>
      </c>
      <c r="D317" s="91">
        <v>3915653</v>
      </c>
      <c r="E317" s="91"/>
      <c r="F317" s="91">
        <f t="shared" si="39"/>
        <v>3915653</v>
      </c>
      <c r="G317" s="91">
        <v>3915653</v>
      </c>
      <c r="H317" s="92">
        <v>1</v>
      </c>
      <c r="I317" s="45" t="s">
        <v>261</v>
      </c>
    </row>
    <row r="318" spans="1:244" ht="11.1" customHeight="1" x14ac:dyDescent="0.2">
      <c r="A318" s="63" t="s">
        <v>345</v>
      </c>
      <c r="B318" s="63" t="s">
        <v>345</v>
      </c>
      <c r="C318" s="64" t="s">
        <v>437</v>
      </c>
      <c r="D318" s="91">
        <v>8868000</v>
      </c>
      <c r="E318" s="91"/>
      <c r="F318" s="91">
        <f t="shared" si="39"/>
        <v>8868000</v>
      </c>
      <c r="G318" s="91">
        <v>8868000</v>
      </c>
      <c r="H318" s="92">
        <v>1</v>
      </c>
      <c r="I318" s="45" t="s">
        <v>261</v>
      </c>
    </row>
    <row r="319" spans="1:244" ht="11.1" customHeight="1" x14ac:dyDescent="0.2">
      <c r="A319" s="63" t="s">
        <v>346</v>
      </c>
      <c r="B319" s="63" t="s">
        <v>346</v>
      </c>
      <c r="C319" s="65" t="s">
        <v>438</v>
      </c>
      <c r="D319" s="91">
        <v>32495</v>
      </c>
      <c r="E319" s="91">
        <v>-970</v>
      </c>
      <c r="F319" s="91">
        <f t="shared" si="39"/>
        <v>31525</v>
      </c>
      <c r="G319" s="91">
        <v>31525</v>
      </c>
      <c r="H319" s="92">
        <v>1</v>
      </c>
      <c r="I319" s="45" t="s">
        <v>261</v>
      </c>
    </row>
    <row r="320" spans="1:244" ht="11.1" customHeight="1" x14ac:dyDescent="0.2">
      <c r="A320" s="63" t="s">
        <v>501</v>
      </c>
      <c r="B320" s="63" t="s">
        <v>284</v>
      </c>
      <c r="C320" s="65" t="s">
        <v>479</v>
      </c>
      <c r="D320" s="91">
        <v>2881326</v>
      </c>
      <c r="E320" s="91"/>
      <c r="F320" s="91">
        <f t="shared" si="39"/>
        <v>2881326</v>
      </c>
      <c r="G320" s="91">
        <v>2881326</v>
      </c>
      <c r="H320" s="92">
        <v>1</v>
      </c>
      <c r="I320" s="45" t="s">
        <v>261</v>
      </c>
    </row>
    <row r="321" spans="1:244" ht="11.1" customHeight="1" x14ac:dyDescent="0.2">
      <c r="A321" s="63" t="s">
        <v>501</v>
      </c>
      <c r="B321" s="63"/>
      <c r="C321" s="65" t="s">
        <v>428</v>
      </c>
      <c r="D321" s="91">
        <v>1774958</v>
      </c>
      <c r="E321" s="91"/>
      <c r="F321" s="91">
        <f>SUM(D321:E321)</f>
        <v>1774958</v>
      </c>
      <c r="G321" s="91">
        <v>1774958</v>
      </c>
      <c r="H321" s="92">
        <v>1</v>
      </c>
      <c r="I321" s="45" t="s">
        <v>261</v>
      </c>
    </row>
    <row r="322" spans="1:244" ht="11.1" customHeight="1" x14ac:dyDescent="0.2">
      <c r="A322" s="63" t="s">
        <v>501</v>
      </c>
      <c r="B322" s="63"/>
      <c r="C322" s="65" t="s">
        <v>502</v>
      </c>
      <c r="D322" s="91">
        <v>0</v>
      </c>
      <c r="E322" s="91">
        <v>946036</v>
      </c>
      <c r="F322" s="91">
        <f>SUM(D322:E322)</f>
        <v>946036</v>
      </c>
      <c r="G322" s="91">
        <v>946036</v>
      </c>
      <c r="H322" s="92">
        <v>1</v>
      </c>
      <c r="I322" s="45" t="s">
        <v>261</v>
      </c>
    </row>
    <row r="323" spans="1:244" ht="11.1" customHeight="1" x14ac:dyDescent="0.2">
      <c r="A323" s="63" t="s">
        <v>251</v>
      </c>
      <c r="B323" s="63" t="s">
        <v>251</v>
      </c>
      <c r="C323" s="65" t="s">
        <v>337</v>
      </c>
      <c r="D323" s="91">
        <v>0</v>
      </c>
      <c r="E323" s="91">
        <v>2395220</v>
      </c>
      <c r="F323" s="91">
        <f t="shared" si="39"/>
        <v>2395220</v>
      </c>
      <c r="G323" s="91">
        <v>2395220</v>
      </c>
      <c r="H323" s="92">
        <v>1</v>
      </c>
      <c r="I323" s="45" t="s">
        <v>261</v>
      </c>
    </row>
    <row r="324" spans="1:244" ht="11.1" customHeight="1" x14ac:dyDescent="0.2">
      <c r="A324" s="63" t="s">
        <v>251</v>
      </c>
      <c r="B324" s="63"/>
      <c r="C324" s="65" t="s">
        <v>252</v>
      </c>
      <c r="D324" s="91">
        <v>0</v>
      </c>
      <c r="E324" s="91">
        <v>8079900</v>
      </c>
      <c r="F324" s="91">
        <f t="shared" si="39"/>
        <v>8079900</v>
      </c>
      <c r="G324" s="91">
        <v>8079900</v>
      </c>
      <c r="H324" s="92">
        <v>1</v>
      </c>
      <c r="I324" s="45" t="s">
        <v>261</v>
      </c>
    </row>
    <row r="325" spans="1:244" ht="11.1" customHeight="1" x14ac:dyDescent="0.2">
      <c r="A325" s="63" t="s">
        <v>330</v>
      </c>
      <c r="B325" s="63" t="s">
        <v>330</v>
      </c>
      <c r="C325" s="65" t="s">
        <v>541</v>
      </c>
      <c r="D325" s="91">
        <v>0</v>
      </c>
      <c r="E325" s="65">
        <v>1767827</v>
      </c>
      <c r="F325" s="91">
        <f t="shared" si="39"/>
        <v>1767827</v>
      </c>
      <c r="G325" s="91">
        <v>1767827</v>
      </c>
      <c r="H325" s="92">
        <v>1</v>
      </c>
      <c r="I325" s="45" t="s">
        <v>261</v>
      </c>
    </row>
    <row r="326" spans="1:244" s="54" customFormat="1" ht="11.1" customHeight="1" x14ac:dyDescent="0.2">
      <c r="A326" s="75"/>
      <c r="B326" s="75"/>
      <c r="C326" s="75" t="s">
        <v>60</v>
      </c>
      <c r="D326" s="75">
        <f>SUM(D310:D325)</f>
        <v>48183052</v>
      </c>
      <c r="E326" s="75">
        <f>SUM(E310:E325)</f>
        <v>13188013</v>
      </c>
      <c r="F326" s="75">
        <f>SUM(F310:F325)</f>
        <v>61371065</v>
      </c>
      <c r="G326" s="75">
        <v>61371065</v>
      </c>
      <c r="H326" s="130">
        <v>1</v>
      </c>
      <c r="I326" s="93"/>
    </row>
    <row r="327" spans="1:244" s="54" customFormat="1" ht="11.1" customHeight="1" x14ac:dyDescent="0.2">
      <c r="A327" s="70"/>
      <c r="B327" s="70"/>
      <c r="C327" s="70"/>
      <c r="D327" s="70"/>
      <c r="E327" s="70"/>
      <c r="F327" s="70"/>
      <c r="G327" s="70"/>
      <c r="H327" s="71"/>
      <c r="I327" s="70"/>
    </row>
    <row r="328" spans="1:244" s="54" customFormat="1" ht="11.1" customHeight="1" x14ac:dyDescent="0.2">
      <c r="A328" s="70"/>
      <c r="B328" s="70"/>
      <c r="C328" s="70"/>
      <c r="D328" s="70"/>
      <c r="E328" s="70"/>
      <c r="F328" s="70"/>
      <c r="G328" s="70"/>
      <c r="H328" s="71"/>
      <c r="I328" s="70"/>
    </row>
    <row r="329" spans="1:244" s="48" customFormat="1" x14ac:dyDescent="0.2">
      <c r="A329" s="56" t="s">
        <v>407</v>
      </c>
      <c r="B329" s="56"/>
      <c r="D329" s="61"/>
      <c r="E329" s="61"/>
      <c r="F329" s="61"/>
      <c r="G329" s="61"/>
      <c r="H329" s="49"/>
      <c r="I329" s="61"/>
      <c r="J329" s="61"/>
      <c r="K329" s="61"/>
      <c r="L329" s="61"/>
      <c r="M329" s="61"/>
      <c r="N329" s="61"/>
    </row>
    <row r="330" spans="1:244" s="48" customFormat="1" x14ac:dyDescent="0.2">
      <c r="A330" s="56" t="s">
        <v>193</v>
      </c>
      <c r="B330" s="56"/>
      <c r="D330" s="61"/>
      <c r="E330" s="61"/>
      <c r="F330" s="61"/>
      <c r="G330" s="61"/>
      <c r="H330" s="49"/>
      <c r="I330" s="61"/>
      <c r="J330" s="61"/>
      <c r="K330" s="61"/>
      <c r="L330" s="61"/>
      <c r="M330" s="61"/>
      <c r="N330" s="61"/>
    </row>
    <row r="331" spans="1:244" s="95" customFormat="1" x14ac:dyDescent="0.2">
      <c r="A331" s="94" t="s">
        <v>52</v>
      </c>
      <c r="B331" s="94"/>
      <c r="D331" s="46"/>
      <c r="E331" s="46"/>
      <c r="F331" s="46"/>
      <c r="G331" s="46"/>
      <c r="H331" s="96"/>
      <c r="I331" s="46"/>
      <c r="J331" s="46"/>
      <c r="K331" s="46"/>
      <c r="L331" s="46"/>
      <c r="M331" s="46"/>
      <c r="N331" s="46"/>
    </row>
    <row r="332" spans="1:244" x14ac:dyDescent="0.2">
      <c r="A332" s="63" t="s">
        <v>408</v>
      </c>
      <c r="B332" s="63" t="s">
        <v>409</v>
      </c>
      <c r="C332" s="64" t="s">
        <v>439</v>
      </c>
      <c r="D332" s="65">
        <v>1069931</v>
      </c>
      <c r="E332" s="65">
        <v>0</v>
      </c>
      <c r="F332" s="65">
        <f>D332+E332</f>
        <v>1069931</v>
      </c>
      <c r="G332" s="65">
        <v>1069931</v>
      </c>
      <c r="H332" s="66">
        <v>1</v>
      </c>
      <c r="I332" s="45" t="s">
        <v>261</v>
      </c>
      <c r="J332" s="45"/>
      <c r="K332" s="45"/>
      <c r="L332" s="45"/>
      <c r="M332" s="45"/>
      <c r="N332" s="45"/>
    </row>
    <row r="333" spans="1:244" s="54" customFormat="1" x14ac:dyDescent="0.2">
      <c r="A333" s="73"/>
      <c r="B333" s="73"/>
      <c r="C333" s="74" t="s">
        <v>53</v>
      </c>
      <c r="D333" s="75">
        <f t="shared" ref="D333" si="40">SUM(D332:D332)</f>
        <v>1069931</v>
      </c>
      <c r="E333" s="75">
        <f t="shared" ref="E333:F333" si="41">SUM(E332:E332)</f>
        <v>0</v>
      </c>
      <c r="F333" s="75">
        <f t="shared" si="41"/>
        <v>1069931</v>
      </c>
      <c r="G333" s="75">
        <v>1069931</v>
      </c>
      <c r="H333" s="130">
        <v>1</v>
      </c>
      <c r="I333" s="70"/>
      <c r="J333" s="70"/>
      <c r="K333" s="70"/>
      <c r="L333" s="70"/>
      <c r="M333" s="70"/>
      <c r="N333" s="70"/>
    </row>
    <row r="334" spans="1:244" s="54" customFormat="1" x14ac:dyDescent="0.2">
      <c r="A334" s="62"/>
      <c r="B334" s="62"/>
      <c r="D334" s="70"/>
      <c r="E334" s="70"/>
      <c r="F334" s="70"/>
      <c r="G334" s="70"/>
      <c r="H334" s="71"/>
      <c r="I334" s="70"/>
      <c r="J334" s="70"/>
      <c r="K334" s="70"/>
      <c r="L334" s="70"/>
      <c r="M334" s="70"/>
      <c r="N334" s="70"/>
    </row>
    <row r="335" spans="1:244" s="54" customFormat="1" ht="11.1" customHeight="1" x14ac:dyDescent="0.2">
      <c r="A335" s="70"/>
      <c r="B335" s="70"/>
      <c r="C335" s="70"/>
      <c r="D335" s="70"/>
      <c r="E335" s="70"/>
      <c r="F335" s="70"/>
      <c r="G335" s="70"/>
      <c r="H335" s="71"/>
      <c r="I335" s="70"/>
    </row>
    <row r="336" spans="1:244" s="54" customFormat="1" ht="12.4" customHeight="1" x14ac:dyDescent="0.2">
      <c r="A336" s="56" t="s">
        <v>298</v>
      </c>
      <c r="B336" s="56"/>
      <c r="C336" s="56"/>
      <c r="D336" s="56"/>
      <c r="E336" s="56"/>
      <c r="F336" s="56"/>
      <c r="G336" s="56"/>
      <c r="H336" s="79"/>
      <c r="I336" s="56"/>
      <c r="J336" s="56"/>
      <c r="K336" s="56"/>
      <c r="L336" s="56"/>
      <c r="M336" s="56"/>
      <c r="N336" s="56"/>
      <c r="O336" s="56"/>
      <c r="P336" s="56"/>
      <c r="Q336" s="56"/>
      <c r="R336" s="56"/>
      <c r="S336" s="56"/>
      <c r="T336" s="56"/>
      <c r="U336" s="56"/>
      <c r="V336" s="56"/>
      <c r="W336" s="56"/>
      <c r="X336" s="56"/>
      <c r="Y336" s="56"/>
      <c r="Z336" s="56"/>
      <c r="AA336" s="56"/>
      <c r="AB336" s="56"/>
      <c r="AC336" s="56"/>
      <c r="AD336" s="56"/>
      <c r="AE336" s="56"/>
      <c r="AF336" s="56"/>
      <c r="AG336" s="56"/>
      <c r="AH336" s="56"/>
      <c r="AI336" s="56"/>
      <c r="AJ336" s="56"/>
      <c r="AK336" s="56"/>
      <c r="AL336" s="56"/>
      <c r="AM336" s="56"/>
      <c r="AN336" s="56"/>
      <c r="AO336" s="56"/>
      <c r="AP336" s="56"/>
      <c r="AQ336" s="56"/>
      <c r="AR336" s="56"/>
      <c r="AS336" s="56"/>
      <c r="AT336" s="56"/>
      <c r="AU336" s="56"/>
      <c r="AV336" s="56"/>
      <c r="AW336" s="56"/>
      <c r="AX336" s="56"/>
      <c r="AY336" s="56"/>
      <c r="AZ336" s="56"/>
      <c r="BA336" s="56"/>
      <c r="BB336" s="56"/>
      <c r="BC336" s="56"/>
      <c r="BD336" s="56"/>
      <c r="BE336" s="56"/>
      <c r="BF336" s="56"/>
      <c r="BG336" s="56"/>
      <c r="BH336" s="56"/>
      <c r="BI336" s="56"/>
      <c r="BJ336" s="56"/>
      <c r="BK336" s="56"/>
      <c r="BL336" s="56"/>
      <c r="BM336" s="56"/>
      <c r="BN336" s="56"/>
      <c r="BO336" s="56"/>
      <c r="BP336" s="56"/>
      <c r="BQ336" s="56"/>
      <c r="BR336" s="56"/>
      <c r="BS336" s="56"/>
      <c r="BT336" s="56"/>
      <c r="BU336" s="56"/>
      <c r="BV336" s="56"/>
      <c r="BW336" s="56"/>
      <c r="BX336" s="56"/>
      <c r="BY336" s="56"/>
      <c r="BZ336" s="56"/>
      <c r="CA336" s="56"/>
      <c r="CB336" s="56"/>
      <c r="CC336" s="56"/>
      <c r="CD336" s="56"/>
      <c r="CE336" s="56"/>
      <c r="CF336" s="56"/>
      <c r="CG336" s="56"/>
      <c r="CH336" s="56"/>
      <c r="CI336" s="56"/>
      <c r="CJ336" s="56"/>
      <c r="CK336" s="56"/>
      <c r="CL336" s="56"/>
      <c r="CM336" s="56"/>
      <c r="CN336" s="56"/>
      <c r="CO336" s="56"/>
      <c r="CP336" s="56"/>
      <c r="CQ336" s="56"/>
      <c r="CR336" s="56"/>
      <c r="CS336" s="56"/>
      <c r="CT336" s="56"/>
      <c r="CU336" s="56"/>
      <c r="CV336" s="56"/>
      <c r="CW336" s="56"/>
      <c r="CX336" s="56"/>
      <c r="CY336" s="56"/>
      <c r="CZ336" s="56"/>
      <c r="DA336" s="56"/>
      <c r="DB336" s="56"/>
      <c r="DC336" s="56"/>
      <c r="DD336" s="56"/>
      <c r="DE336" s="56"/>
      <c r="DF336" s="56"/>
      <c r="DG336" s="56"/>
      <c r="DH336" s="56"/>
      <c r="DI336" s="56"/>
      <c r="DJ336" s="56"/>
      <c r="DK336" s="56"/>
      <c r="DL336" s="56"/>
      <c r="DM336" s="56"/>
      <c r="DN336" s="56"/>
      <c r="DO336" s="56"/>
      <c r="DP336" s="56"/>
      <c r="DQ336" s="56"/>
      <c r="DR336" s="56"/>
      <c r="DS336" s="56"/>
      <c r="DT336" s="56"/>
      <c r="DU336" s="56"/>
      <c r="DV336" s="56"/>
      <c r="DW336" s="56"/>
      <c r="DX336" s="56"/>
      <c r="DY336" s="56"/>
      <c r="DZ336" s="56"/>
      <c r="EA336" s="56"/>
      <c r="EB336" s="56"/>
      <c r="EC336" s="56"/>
      <c r="ED336" s="56"/>
      <c r="EE336" s="56"/>
      <c r="EF336" s="56"/>
      <c r="EG336" s="56"/>
      <c r="EH336" s="56"/>
      <c r="EI336" s="56"/>
      <c r="EJ336" s="56"/>
      <c r="EK336" s="56"/>
      <c r="EL336" s="56"/>
      <c r="EM336" s="56"/>
      <c r="EN336" s="56"/>
      <c r="EO336" s="56"/>
      <c r="EP336" s="56"/>
      <c r="EQ336" s="56"/>
      <c r="ER336" s="56"/>
      <c r="ES336" s="56"/>
      <c r="ET336" s="56"/>
      <c r="EU336" s="56"/>
      <c r="EV336" s="56"/>
      <c r="EW336" s="56"/>
      <c r="EX336" s="56"/>
      <c r="EY336" s="56"/>
      <c r="EZ336" s="56"/>
      <c r="FA336" s="56"/>
      <c r="FB336" s="56"/>
      <c r="FC336" s="56"/>
      <c r="FD336" s="56"/>
      <c r="FE336" s="56"/>
      <c r="FF336" s="56"/>
      <c r="FG336" s="56"/>
      <c r="FH336" s="56"/>
      <c r="FI336" s="56"/>
      <c r="FJ336" s="56"/>
      <c r="FK336" s="56"/>
      <c r="FL336" s="56"/>
      <c r="FM336" s="56"/>
      <c r="FN336" s="56"/>
      <c r="FO336" s="56"/>
      <c r="FP336" s="56"/>
      <c r="FQ336" s="56"/>
      <c r="FR336" s="56"/>
      <c r="FS336" s="56"/>
      <c r="FT336" s="56"/>
      <c r="FU336" s="56"/>
      <c r="FV336" s="56"/>
      <c r="FW336" s="56"/>
      <c r="FX336" s="56"/>
      <c r="FY336" s="56"/>
      <c r="FZ336" s="56"/>
      <c r="GA336" s="56"/>
      <c r="GB336" s="56"/>
      <c r="GC336" s="56"/>
      <c r="GD336" s="56"/>
      <c r="GE336" s="56"/>
      <c r="GF336" s="56"/>
      <c r="GG336" s="56"/>
      <c r="GH336" s="56"/>
      <c r="GI336" s="56"/>
      <c r="GJ336" s="56"/>
      <c r="GK336" s="56"/>
      <c r="GL336" s="56"/>
      <c r="GM336" s="56"/>
      <c r="GN336" s="56"/>
      <c r="GO336" s="56"/>
      <c r="GP336" s="56"/>
      <c r="GQ336" s="56"/>
      <c r="GR336" s="56"/>
      <c r="GS336" s="56"/>
      <c r="GT336" s="56"/>
      <c r="GU336" s="56"/>
      <c r="GV336" s="56"/>
      <c r="GW336" s="56"/>
      <c r="GX336" s="56"/>
      <c r="GY336" s="56"/>
      <c r="GZ336" s="56"/>
      <c r="HA336" s="56"/>
      <c r="HB336" s="56"/>
      <c r="HC336" s="56"/>
      <c r="HD336" s="56"/>
      <c r="HE336" s="56"/>
      <c r="HF336" s="56"/>
      <c r="HG336" s="56"/>
      <c r="HH336" s="56"/>
      <c r="HI336" s="56"/>
      <c r="HJ336" s="56"/>
      <c r="HK336" s="56"/>
      <c r="HL336" s="56"/>
      <c r="HM336" s="56"/>
      <c r="HN336" s="56"/>
      <c r="HO336" s="56"/>
      <c r="HP336" s="56"/>
      <c r="HQ336" s="56"/>
      <c r="HR336" s="56"/>
      <c r="HS336" s="56"/>
      <c r="HT336" s="56"/>
      <c r="HU336" s="56"/>
      <c r="HV336" s="56"/>
      <c r="HW336" s="56"/>
      <c r="HX336" s="56"/>
      <c r="HY336" s="56"/>
      <c r="HZ336" s="56"/>
      <c r="IA336" s="56"/>
      <c r="IB336" s="56"/>
      <c r="IC336" s="56"/>
      <c r="ID336" s="56"/>
      <c r="IE336" s="56"/>
      <c r="IF336" s="56"/>
      <c r="IG336" s="56"/>
      <c r="IH336" s="56"/>
      <c r="II336" s="56"/>
      <c r="IJ336" s="56"/>
    </row>
    <row r="337" spans="1:244" s="54" customFormat="1" ht="12.4" customHeight="1" x14ac:dyDescent="0.2">
      <c r="A337" s="56" t="s">
        <v>193</v>
      </c>
      <c r="B337" s="56"/>
      <c r="C337" s="56"/>
      <c r="D337" s="56"/>
      <c r="E337" s="56"/>
      <c r="F337" s="56"/>
      <c r="G337" s="56"/>
      <c r="H337" s="79"/>
      <c r="I337" s="56"/>
      <c r="J337" s="56"/>
      <c r="K337" s="56"/>
      <c r="L337" s="56"/>
      <c r="M337" s="56"/>
      <c r="N337" s="56"/>
      <c r="O337" s="56"/>
      <c r="P337" s="56"/>
      <c r="Q337" s="56"/>
      <c r="R337" s="56"/>
      <c r="S337" s="56"/>
      <c r="T337" s="56"/>
      <c r="U337" s="56"/>
      <c r="V337" s="56"/>
      <c r="W337" s="56"/>
      <c r="X337" s="56"/>
      <c r="Y337" s="56"/>
      <c r="Z337" s="56"/>
      <c r="AA337" s="56"/>
      <c r="AB337" s="56"/>
      <c r="AC337" s="56"/>
      <c r="AD337" s="56"/>
      <c r="AE337" s="56"/>
      <c r="AF337" s="56"/>
      <c r="AG337" s="56"/>
      <c r="AH337" s="56"/>
      <c r="AI337" s="56"/>
      <c r="AJ337" s="56"/>
      <c r="AK337" s="56"/>
      <c r="AL337" s="56"/>
      <c r="AM337" s="56"/>
      <c r="AN337" s="56"/>
      <c r="AO337" s="56"/>
      <c r="AP337" s="56"/>
      <c r="AQ337" s="56"/>
      <c r="AR337" s="56"/>
      <c r="AS337" s="56"/>
      <c r="AT337" s="56"/>
      <c r="AU337" s="56"/>
      <c r="AV337" s="56"/>
      <c r="AW337" s="56"/>
      <c r="AX337" s="56"/>
      <c r="AY337" s="56"/>
      <c r="AZ337" s="56"/>
      <c r="BA337" s="56"/>
      <c r="BB337" s="56"/>
      <c r="BC337" s="56"/>
      <c r="BD337" s="56"/>
      <c r="BE337" s="56"/>
      <c r="BF337" s="56"/>
      <c r="BG337" s="56"/>
      <c r="BH337" s="56"/>
      <c r="BI337" s="56"/>
      <c r="BJ337" s="56"/>
      <c r="BK337" s="56"/>
      <c r="BL337" s="56"/>
      <c r="BM337" s="56"/>
      <c r="BN337" s="56"/>
      <c r="BO337" s="56"/>
      <c r="BP337" s="56"/>
      <c r="BQ337" s="56"/>
      <c r="BR337" s="56"/>
      <c r="BS337" s="56"/>
      <c r="BT337" s="56"/>
      <c r="BU337" s="56"/>
      <c r="BV337" s="56"/>
      <c r="BW337" s="56"/>
      <c r="BX337" s="56"/>
      <c r="BY337" s="56"/>
      <c r="BZ337" s="56"/>
      <c r="CA337" s="56"/>
      <c r="CB337" s="56"/>
      <c r="CC337" s="56"/>
      <c r="CD337" s="56"/>
      <c r="CE337" s="56"/>
      <c r="CF337" s="56"/>
      <c r="CG337" s="56"/>
      <c r="CH337" s="56"/>
      <c r="CI337" s="56"/>
      <c r="CJ337" s="56"/>
      <c r="CK337" s="56"/>
      <c r="CL337" s="56"/>
      <c r="CM337" s="56"/>
      <c r="CN337" s="56"/>
      <c r="CO337" s="56"/>
      <c r="CP337" s="56"/>
      <c r="CQ337" s="56"/>
      <c r="CR337" s="56"/>
      <c r="CS337" s="56"/>
      <c r="CT337" s="56"/>
      <c r="CU337" s="56"/>
      <c r="CV337" s="56"/>
      <c r="CW337" s="56"/>
      <c r="CX337" s="56"/>
      <c r="CY337" s="56"/>
      <c r="CZ337" s="56"/>
      <c r="DA337" s="56"/>
      <c r="DB337" s="56"/>
      <c r="DC337" s="56"/>
      <c r="DD337" s="56"/>
      <c r="DE337" s="56"/>
      <c r="DF337" s="56"/>
      <c r="DG337" s="56"/>
      <c r="DH337" s="56"/>
      <c r="DI337" s="56"/>
      <c r="DJ337" s="56"/>
      <c r="DK337" s="56"/>
      <c r="DL337" s="56"/>
      <c r="DM337" s="56"/>
      <c r="DN337" s="56"/>
      <c r="DO337" s="56"/>
      <c r="DP337" s="56"/>
      <c r="DQ337" s="56"/>
      <c r="DR337" s="56"/>
      <c r="DS337" s="56"/>
      <c r="DT337" s="56"/>
      <c r="DU337" s="56"/>
      <c r="DV337" s="56"/>
      <c r="DW337" s="56"/>
      <c r="DX337" s="56"/>
      <c r="DY337" s="56"/>
      <c r="DZ337" s="56"/>
      <c r="EA337" s="56"/>
      <c r="EB337" s="56"/>
      <c r="EC337" s="56"/>
      <c r="ED337" s="56"/>
      <c r="EE337" s="56"/>
      <c r="EF337" s="56"/>
      <c r="EG337" s="56"/>
      <c r="EH337" s="56"/>
      <c r="EI337" s="56"/>
      <c r="EJ337" s="56"/>
      <c r="EK337" s="56"/>
      <c r="EL337" s="56"/>
      <c r="EM337" s="56"/>
      <c r="EN337" s="56"/>
      <c r="EO337" s="56"/>
      <c r="EP337" s="56"/>
      <c r="EQ337" s="56"/>
      <c r="ER337" s="56"/>
      <c r="ES337" s="56"/>
      <c r="ET337" s="56"/>
      <c r="EU337" s="56"/>
      <c r="EV337" s="56"/>
      <c r="EW337" s="56"/>
      <c r="EX337" s="56"/>
      <c r="EY337" s="56"/>
      <c r="EZ337" s="56"/>
      <c r="FA337" s="56"/>
      <c r="FB337" s="56"/>
      <c r="FC337" s="56"/>
      <c r="FD337" s="56"/>
      <c r="FE337" s="56"/>
      <c r="FF337" s="56"/>
      <c r="FG337" s="56"/>
      <c r="FH337" s="56"/>
      <c r="FI337" s="56"/>
      <c r="FJ337" s="56"/>
      <c r="FK337" s="56"/>
      <c r="FL337" s="56"/>
      <c r="FM337" s="56"/>
      <c r="FN337" s="56"/>
      <c r="FO337" s="56"/>
      <c r="FP337" s="56"/>
      <c r="FQ337" s="56"/>
      <c r="FR337" s="56"/>
      <c r="FS337" s="56"/>
      <c r="FT337" s="56"/>
      <c r="FU337" s="56"/>
      <c r="FV337" s="56"/>
      <c r="FW337" s="56"/>
      <c r="FX337" s="56"/>
      <c r="FY337" s="56"/>
      <c r="FZ337" s="56"/>
      <c r="GA337" s="56"/>
      <c r="GB337" s="56"/>
      <c r="GC337" s="56"/>
      <c r="GD337" s="56"/>
      <c r="GE337" s="56"/>
      <c r="GF337" s="56"/>
      <c r="GG337" s="56"/>
      <c r="GH337" s="56"/>
      <c r="GI337" s="56"/>
      <c r="GJ337" s="56"/>
      <c r="GK337" s="56"/>
      <c r="GL337" s="56"/>
      <c r="GM337" s="56"/>
      <c r="GN337" s="56"/>
      <c r="GO337" s="56"/>
      <c r="GP337" s="56"/>
      <c r="GQ337" s="56"/>
      <c r="GR337" s="56"/>
      <c r="GS337" s="56"/>
      <c r="GT337" s="56"/>
      <c r="GU337" s="56"/>
      <c r="GV337" s="56"/>
      <c r="GW337" s="56"/>
      <c r="GX337" s="56"/>
      <c r="GY337" s="56"/>
      <c r="GZ337" s="56"/>
      <c r="HA337" s="56"/>
      <c r="HB337" s="56"/>
      <c r="HC337" s="56"/>
      <c r="HD337" s="56"/>
      <c r="HE337" s="56"/>
      <c r="HF337" s="56"/>
      <c r="HG337" s="56"/>
      <c r="HH337" s="56"/>
      <c r="HI337" s="56"/>
      <c r="HJ337" s="56"/>
      <c r="HK337" s="56"/>
      <c r="HL337" s="56"/>
      <c r="HM337" s="56"/>
      <c r="HN337" s="56"/>
      <c r="HO337" s="56"/>
      <c r="HP337" s="56"/>
      <c r="HQ337" s="56"/>
      <c r="HR337" s="56"/>
      <c r="HS337" s="56"/>
      <c r="HT337" s="56"/>
      <c r="HU337" s="56"/>
      <c r="HV337" s="56"/>
      <c r="HW337" s="56"/>
      <c r="HX337" s="56"/>
      <c r="HY337" s="56"/>
      <c r="HZ337" s="56"/>
      <c r="IA337" s="56"/>
      <c r="IB337" s="56"/>
      <c r="IC337" s="56"/>
      <c r="ID337" s="56"/>
      <c r="IE337" s="56"/>
      <c r="IF337" s="56"/>
      <c r="IG337" s="56"/>
      <c r="IH337" s="56"/>
      <c r="II337" s="56"/>
      <c r="IJ337" s="56"/>
    </row>
    <row r="338" spans="1:244" ht="11.1" customHeight="1" x14ac:dyDescent="0.2">
      <c r="A338" s="62" t="s">
        <v>52</v>
      </c>
      <c r="B338" s="62"/>
      <c r="H338" s="47"/>
    </row>
    <row r="339" spans="1:244" ht="11.1" customHeight="1" x14ac:dyDescent="0.2">
      <c r="A339" s="63" t="s">
        <v>269</v>
      </c>
      <c r="B339" s="63" t="s">
        <v>269</v>
      </c>
      <c r="C339" s="64" t="s">
        <v>355</v>
      </c>
      <c r="D339" s="65">
        <v>100000</v>
      </c>
      <c r="E339" s="65"/>
      <c r="F339" s="65">
        <f>SUM(D339:E339)</f>
        <v>100000</v>
      </c>
      <c r="G339" s="65">
        <v>71810</v>
      </c>
      <c r="H339" s="66">
        <v>0.71809999999999996</v>
      </c>
      <c r="I339" s="45" t="s">
        <v>261</v>
      </c>
    </row>
    <row r="340" spans="1:244" ht="11.1" customHeight="1" x14ac:dyDescent="0.2">
      <c r="A340" s="63" t="s">
        <v>264</v>
      </c>
      <c r="B340" s="63" t="s">
        <v>264</v>
      </c>
      <c r="C340" s="64" t="s">
        <v>81</v>
      </c>
      <c r="D340" s="65">
        <v>27000</v>
      </c>
      <c r="E340" s="65"/>
      <c r="F340" s="65">
        <f>SUM(D340:E340)</f>
        <v>27000</v>
      </c>
      <c r="G340" s="65">
        <v>19390</v>
      </c>
      <c r="H340" s="66">
        <v>0.7181481481481482</v>
      </c>
      <c r="I340" s="45" t="s">
        <v>261</v>
      </c>
    </row>
    <row r="341" spans="1:244" s="54" customFormat="1" ht="11.1" customHeight="1" x14ac:dyDescent="0.2">
      <c r="A341" s="73"/>
      <c r="B341" s="73"/>
      <c r="C341" s="74" t="s">
        <v>53</v>
      </c>
      <c r="D341" s="75">
        <f t="shared" ref="D341" si="42">SUM(D339:D340)</f>
        <v>127000</v>
      </c>
      <c r="E341" s="75">
        <f t="shared" ref="E341:F341" si="43">SUM(E339:E340)</f>
        <v>0</v>
      </c>
      <c r="F341" s="75">
        <f t="shared" si="43"/>
        <v>127000</v>
      </c>
      <c r="G341" s="75">
        <v>91200</v>
      </c>
      <c r="H341" s="130">
        <v>0.71811023622047243</v>
      </c>
      <c r="I341" s="70"/>
    </row>
    <row r="342" spans="1:244" s="54" customFormat="1" ht="11.1" customHeight="1" x14ac:dyDescent="0.2">
      <c r="A342" s="62"/>
      <c r="B342" s="62"/>
      <c r="D342" s="70"/>
      <c r="E342" s="70"/>
      <c r="F342" s="70"/>
      <c r="G342" s="70"/>
      <c r="H342" s="71"/>
      <c r="I342" s="70"/>
    </row>
    <row r="343" spans="1:244" s="54" customFormat="1" ht="11.1" customHeight="1" x14ac:dyDescent="0.2">
      <c r="A343" s="62"/>
      <c r="B343" s="62"/>
      <c r="D343" s="70"/>
      <c r="E343" s="70"/>
      <c r="F343" s="70"/>
      <c r="G343" s="70"/>
      <c r="H343" s="71"/>
      <c r="I343" s="70"/>
    </row>
    <row r="344" spans="1:244" s="95" customFormat="1" ht="11.85" customHeight="1" x14ac:dyDescent="0.2">
      <c r="A344" s="56" t="s">
        <v>196</v>
      </c>
      <c r="B344" s="56"/>
      <c r="C344" s="56"/>
      <c r="D344" s="56"/>
      <c r="E344" s="56"/>
      <c r="F344" s="56"/>
      <c r="G344" s="56"/>
      <c r="H344" s="79"/>
      <c r="I344" s="56"/>
      <c r="J344" s="56"/>
      <c r="K344" s="56"/>
      <c r="L344" s="56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56"/>
      <c r="X344" s="56"/>
      <c r="Y344" s="56"/>
      <c r="Z344" s="56"/>
      <c r="AA344" s="56"/>
      <c r="AB344" s="56"/>
      <c r="AC344" s="56"/>
      <c r="AD344" s="56"/>
      <c r="AE344" s="56"/>
      <c r="AF344" s="56"/>
      <c r="AG344" s="56"/>
      <c r="AH344" s="56"/>
      <c r="AI344" s="56"/>
      <c r="AJ344" s="56"/>
      <c r="AK344" s="56"/>
      <c r="AL344" s="56"/>
      <c r="AM344" s="56"/>
      <c r="AN344" s="56"/>
      <c r="AO344" s="56"/>
      <c r="AP344" s="56"/>
      <c r="AQ344" s="56"/>
      <c r="AR344" s="56"/>
      <c r="AS344" s="56"/>
      <c r="AT344" s="56"/>
      <c r="AU344" s="56"/>
      <c r="AV344" s="56"/>
      <c r="AW344" s="56"/>
      <c r="AX344" s="56"/>
      <c r="AY344" s="56"/>
      <c r="AZ344" s="56"/>
      <c r="BA344" s="56"/>
      <c r="BB344" s="56"/>
      <c r="BC344" s="56"/>
      <c r="BD344" s="56"/>
      <c r="BE344" s="56"/>
      <c r="BF344" s="56"/>
      <c r="BG344" s="56"/>
      <c r="BH344" s="56"/>
      <c r="BI344" s="56"/>
      <c r="BJ344" s="56"/>
      <c r="BK344" s="56"/>
      <c r="BL344" s="56"/>
      <c r="BM344" s="56"/>
      <c r="BN344" s="56"/>
      <c r="BO344" s="56"/>
      <c r="BP344" s="56"/>
      <c r="BQ344" s="56"/>
      <c r="BR344" s="56"/>
      <c r="BS344" s="56"/>
      <c r="BT344" s="56"/>
      <c r="BU344" s="56"/>
      <c r="BV344" s="56"/>
      <c r="BW344" s="56"/>
      <c r="BX344" s="56"/>
      <c r="BY344" s="56"/>
      <c r="BZ344" s="56"/>
      <c r="CA344" s="56"/>
      <c r="CB344" s="56"/>
      <c r="CC344" s="56"/>
      <c r="CD344" s="56"/>
      <c r="CE344" s="56"/>
      <c r="CF344" s="56"/>
      <c r="CG344" s="56"/>
      <c r="CH344" s="56"/>
      <c r="CI344" s="56"/>
      <c r="CJ344" s="56"/>
      <c r="CK344" s="56"/>
      <c r="CL344" s="56"/>
      <c r="CM344" s="56"/>
      <c r="CN344" s="56"/>
      <c r="CO344" s="56"/>
      <c r="CP344" s="56"/>
      <c r="CQ344" s="56"/>
      <c r="CR344" s="56"/>
      <c r="CS344" s="56"/>
      <c r="CT344" s="56"/>
      <c r="CU344" s="56"/>
      <c r="CV344" s="56"/>
      <c r="CW344" s="56"/>
      <c r="CX344" s="56"/>
      <c r="CY344" s="56"/>
      <c r="CZ344" s="56"/>
      <c r="DA344" s="56"/>
      <c r="DB344" s="56"/>
      <c r="DC344" s="56"/>
      <c r="DD344" s="56"/>
      <c r="DE344" s="56"/>
      <c r="DF344" s="56"/>
      <c r="DG344" s="56"/>
      <c r="DH344" s="56"/>
      <c r="DI344" s="56"/>
      <c r="DJ344" s="56"/>
      <c r="DK344" s="56"/>
      <c r="DL344" s="56"/>
      <c r="DM344" s="56"/>
      <c r="DN344" s="56"/>
      <c r="DO344" s="56"/>
      <c r="DP344" s="56"/>
      <c r="DQ344" s="56"/>
      <c r="DR344" s="56"/>
      <c r="DS344" s="56"/>
      <c r="DT344" s="56"/>
      <c r="DU344" s="56"/>
      <c r="DV344" s="56"/>
      <c r="DW344" s="56"/>
      <c r="DX344" s="56"/>
      <c r="DY344" s="56"/>
      <c r="DZ344" s="56"/>
      <c r="EA344" s="56"/>
      <c r="EB344" s="56"/>
      <c r="EC344" s="56"/>
      <c r="ED344" s="56"/>
      <c r="EE344" s="56"/>
      <c r="EF344" s="56"/>
      <c r="EG344" s="56"/>
      <c r="EH344" s="56"/>
      <c r="EI344" s="56"/>
      <c r="EJ344" s="56"/>
      <c r="EK344" s="56"/>
      <c r="EL344" s="56"/>
      <c r="EM344" s="56"/>
      <c r="EN344" s="56"/>
      <c r="EO344" s="56"/>
      <c r="EP344" s="56"/>
      <c r="EQ344" s="56"/>
      <c r="ER344" s="56"/>
      <c r="ES344" s="56"/>
      <c r="ET344" s="56"/>
      <c r="EU344" s="56"/>
      <c r="EV344" s="56"/>
      <c r="EW344" s="56"/>
      <c r="EX344" s="56"/>
      <c r="EY344" s="56"/>
      <c r="EZ344" s="56"/>
      <c r="FA344" s="56"/>
      <c r="FB344" s="56"/>
      <c r="FC344" s="56"/>
      <c r="FD344" s="56"/>
      <c r="FE344" s="56"/>
      <c r="FF344" s="56"/>
      <c r="FG344" s="56"/>
      <c r="FH344" s="56"/>
      <c r="FI344" s="56"/>
      <c r="FJ344" s="56"/>
      <c r="FK344" s="56"/>
      <c r="FL344" s="56"/>
      <c r="FM344" s="56"/>
      <c r="FN344" s="56"/>
      <c r="FO344" s="56"/>
      <c r="FP344" s="56"/>
      <c r="FQ344" s="56"/>
      <c r="FR344" s="56"/>
      <c r="FS344" s="56"/>
      <c r="FT344" s="56"/>
      <c r="FU344" s="56"/>
      <c r="FV344" s="56"/>
      <c r="FW344" s="56"/>
      <c r="FX344" s="56"/>
      <c r="FY344" s="56"/>
      <c r="FZ344" s="56"/>
      <c r="GA344" s="56"/>
      <c r="GB344" s="56"/>
      <c r="GC344" s="56"/>
      <c r="GD344" s="56"/>
      <c r="GE344" s="56"/>
      <c r="GF344" s="56"/>
      <c r="GG344" s="56"/>
      <c r="GH344" s="56"/>
      <c r="GI344" s="56"/>
      <c r="GJ344" s="56"/>
      <c r="GK344" s="56"/>
      <c r="GL344" s="56"/>
      <c r="GM344" s="56"/>
      <c r="GN344" s="56"/>
      <c r="GO344" s="56"/>
      <c r="GP344" s="56"/>
      <c r="GQ344" s="56"/>
      <c r="GR344" s="56"/>
      <c r="GS344" s="56"/>
      <c r="GT344" s="56"/>
      <c r="GU344" s="56"/>
      <c r="GV344" s="56"/>
      <c r="GW344" s="56"/>
      <c r="GX344" s="56"/>
      <c r="GY344" s="56"/>
      <c r="GZ344" s="56"/>
      <c r="HA344" s="56"/>
      <c r="HB344" s="56"/>
      <c r="HC344" s="56"/>
      <c r="HD344" s="56"/>
      <c r="HE344" s="56"/>
      <c r="HF344" s="56"/>
      <c r="HG344" s="56"/>
      <c r="HH344" s="56"/>
      <c r="HI344" s="56"/>
      <c r="HJ344" s="56"/>
      <c r="HK344" s="56"/>
      <c r="HL344" s="56"/>
      <c r="HM344" s="56"/>
      <c r="HN344" s="56"/>
      <c r="HO344" s="56"/>
      <c r="HP344" s="56"/>
      <c r="HQ344" s="56"/>
      <c r="HR344" s="56"/>
      <c r="HS344" s="56"/>
      <c r="HT344" s="56"/>
      <c r="HU344" s="56"/>
      <c r="HV344" s="56"/>
      <c r="HW344" s="56"/>
      <c r="HX344" s="56"/>
      <c r="HY344" s="56"/>
      <c r="HZ344" s="56"/>
      <c r="IA344" s="56"/>
      <c r="IB344" s="56"/>
      <c r="IC344" s="56"/>
      <c r="ID344" s="56"/>
      <c r="IE344" s="56"/>
      <c r="IF344" s="56"/>
      <c r="IG344" s="56"/>
      <c r="IH344" s="56"/>
      <c r="II344" s="56"/>
      <c r="IJ344" s="56"/>
    </row>
    <row r="345" spans="1:244" s="95" customFormat="1" ht="11.85" customHeight="1" x14ac:dyDescent="0.2">
      <c r="A345" s="56" t="s">
        <v>193</v>
      </c>
      <c r="B345" s="56"/>
      <c r="C345" s="56"/>
      <c r="D345" s="56"/>
      <c r="E345" s="56"/>
      <c r="F345" s="56"/>
      <c r="G345" s="56"/>
      <c r="H345" s="79"/>
      <c r="I345" s="56"/>
      <c r="J345" s="56"/>
      <c r="K345" s="56"/>
      <c r="L345" s="56"/>
      <c r="M345" s="56"/>
      <c r="N345" s="56"/>
      <c r="O345" s="56"/>
      <c r="P345" s="56"/>
      <c r="Q345" s="56"/>
      <c r="R345" s="56"/>
      <c r="S345" s="56"/>
      <c r="T345" s="56"/>
      <c r="U345" s="56"/>
      <c r="V345" s="56"/>
      <c r="W345" s="56"/>
      <c r="X345" s="56"/>
      <c r="Y345" s="56"/>
      <c r="Z345" s="56"/>
      <c r="AA345" s="56"/>
      <c r="AB345" s="56"/>
      <c r="AC345" s="56"/>
      <c r="AD345" s="56"/>
      <c r="AE345" s="56"/>
      <c r="AF345" s="56"/>
      <c r="AG345" s="56"/>
      <c r="AH345" s="56"/>
      <c r="AI345" s="56"/>
      <c r="AJ345" s="56"/>
      <c r="AK345" s="56"/>
      <c r="AL345" s="56"/>
      <c r="AM345" s="56"/>
      <c r="AN345" s="56"/>
      <c r="AO345" s="56"/>
      <c r="AP345" s="56"/>
      <c r="AQ345" s="56"/>
      <c r="AR345" s="56"/>
      <c r="AS345" s="56"/>
      <c r="AT345" s="56"/>
      <c r="AU345" s="56"/>
      <c r="AV345" s="56"/>
      <c r="AW345" s="56"/>
      <c r="AX345" s="56"/>
      <c r="AY345" s="56"/>
      <c r="AZ345" s="56"/>
      <c r="BA345" s="56"/>
      <c r="BB345" s="56"/>
      <c r="BC345" s="56"/>
      <c r="BD345" s="56"/>
      <c r="BE345" s="56"/>
      <c r="BF345" s="56"/>
      <c r="BG345" s="56"/>
      <c r="BH345" s="56"/>
      <c r="BI345" s="56"/>
      <c r="BJ345" s="56"/>
      <c r="BK345" s="56"/>
      <c r="BL345" s="56"/>
      <c r="BM345" s="56"/>
      <c r="BN345" s="56"/>
      <c r="BO345" s="56"/>
      <c r="BP345" s="56"/>
      <c r="BQ345" s="56"/>
      <c r="BR345" s="56"/>
      <c r="BS345" s="56"/>
      <c r="BT345" s="56"/>
      <c r="BU345" s="56"/>
      <c r="BV345" s="56"/>
      <c r="BW345" s="56"/>
      <c r="BX345" s="56"/>
      <c r="BY345" s="56"/>
      <c r="BZ345" s="56"/>
      <c r="CA345" s="56"/>
      <c r="CB345" s="56"/>
      <c r="CC345" s="56"/>
      <c r="CD345" s="56"/>
      <c r="CE345" s="56"/>
      <c r="CF345" s="56"/>
      <c r="CG345" s="56"/>
      <c r="CH345" s="56"/>
      <c r="CI345" s="56"/>
      <c r="CJ345" s="56"/>
      <c r="CK345" s="56"/>
      <c r="CL345" s="56"/>
      <c r="CM345" s="56"/>
      <c r="CN345" s="56"/>
      <c r="CO345" s="56"/>
      <c r="CP345" s="56"/>
      <c r="CQ345" s="56"/>
      <c r="CR345" s="56"/>
      <c r="CS345" s="56"/>
      <c r="CT345" s="56"/>
      <c r="CU345" s="56"/>
      <c r="CV345" s="56"/>
      <c r="CW345" s="56"/>
      <c r="CX345" s="56"/>
      <c r="CY345" s="56"/>
      <c r="CZ345" s="56"/>
      <c r="DA345" s="56"/>
      <c r="DB345" s="56"/>
      <c r="DC345" s="56"/>
      <c r="DD345" s="56"/>
      <c r="DE345" s="56"/>
      <c r="DF345" s="56"/>
      <c r="DG345" s="56"/>
      <c r="DH345" s="56"/>
      <c r="DI345" s="56"/>
      <c r="DJ345" s="56"/>
      <c r="DK345" s="56"/>
      <c r="DL345" s="56"/>
      <c r="DM345" s="56"/>
      <c r="DN345" s="56"/>
      <c r="DO345" s="56"/>
      <c r="DP345" s="56"/>
      <c r="DQ345" s="56"/>
      <c r="DR345" s="56"/>
      <c r="DS345" s="56"/>
      <c r="DT345" s="56"/>
      <c r="DU345" s="56"/>
      <c r="DV345" s="56"/>
      <c r="DW345" s="56"/>
      <c r="DX345" s="56"/>
      <c r="DY345" s="56"/>
      <c r="DZ345" s="56"/>
      <c r="EA345" s="56"/>
      <c r="EB345" s="56"/>
      <c r="EC345" s="56"/>
      <c r="ED345" s="56"/>
      <c r="EE345" s="56"/>
      <c r="EF345" s="56"/>
      <c r="EG345" s="56"/>
      <c r="EH345" s="56"/>
      <c r="EI345" s="56"/>
      <c r="EJ345" s="56"/>
      <c r="EK345" s="56"/>
      <c r="EL345" s="56"/>
      <c r="EM345" s="56"/>
      <c r="EN345" s="56"/>
      <c r="EO345" s="56"/>
      <c r="EP345" s="56"/>
      <c r="EQ345" s="56"/>
      <c r="ER345" s="56"/>
      <c r="ES345" s="56"/>
      <c r="ET345" s="56"/>
      <c r="EU345" s="56"/>
      <c r="EV345" s="56"/>
      <c r="EW345" s="56"/>
      <c r="EX345" s="56"/>
      <c r="EY345" s="56"/>
      <c r="EZ345" s="56"/>
      <c r="FA345" s="56"/>
      <c r="FB345" s="56"/>
      <c r="FC345" s="56"/>
      <c r="FD345" s="56"/>
      <c r="FE345" s="56"/>
      <c r="FF345" s="56"/>
      <c r="FG345" s="56"/>
      <c r="FH345" s="56"/>
      <c r="FI345" s="56"/>
      <c r="FJ345" s="56"/>
      <c r="FK345" s="56"/>
      <c r="FL345" s="56"/>
      <c r="FM345" s="56"/>
      <c r="FN345" s="56"/>
      <c r="FO345" s="56"/>
      <c r="FP345" s="56"/>
      <c r="FQ345" s="56"/>
      <c r="FR345" s="56"/>
      <c r="FS345" s="56"/>
      <c r="FT345" s="56"/>
      <c r="FU345" s="56"/>
      <c r="FV345" s="56"/>
      <c r="FW345" s="56"/>
      <c r="FX345" s="56"/>
      <c r="FY345" s="56"/>
      <c r="FZ345" s="56"/>
      <c r="GA345" s="56"/>
      <c r="GB345" s="56"/>
      <c r="GC345" s="56"/>
      <c r="GD345" s="56"/>
      <c r="GE345" s="56"/>
      <c r="GF345" s="56"/>
      <c r="GG345" s="56"/>
      <c r="GH345" s="56"/>
      <c r="GI345" s="56"/>
      <c r="GJ345" s="56"/>
      <c r="GK345" s="56"/>
      <c r="GL345" s="56"/>
      <c r="GM345" s="56"/>
      <c r="GN345" s="56"/>
      <c r="GO345" s="56"/>
      <c r="GP345" s="56"/>
      <c r="GQ345" s="56"/>
      <c r="GR345" s="56"/>
      <c r="GS345" s="56"/>
      <c r="GT345" s="56"/>
      <c r="GU345" s="56"/>
      <c r="GV345" s="56"/>
      <c r="GW345" s="56"/>
      <c r="GX345" s="56"/>
      <c r="GY345" s="56"/>
      <c r="GZ345" s="56"/>
      <c r="HA345" s="56"/>
      <c r="HB345" s="56"/>
      <c r="HC345" s="56"/>
      <c r="HD345" s="56"/>
      <c r="HE345" s="56"/>
      <c r="HF345" s="56"/>
      <c r="HG345" s="56"/>
      <c r="HH345" s="56"/>
      <c r="HI345" s="56"/>
      <c r="HJ345" s="56"/>
      <c r="HK345" s="56"/>
      <c r="HL345" s="56"/>
      <c r="HM345" s="56"/>
      <c r="HN345" s="56"/>
      <c r="HO345" s="56"/>
      <c r="HP345" s="56"/>
      <c r="HQ345" s="56"/>
      <c r="HR345" s="56"/>
      <c r="HS345" s="56"/>
      <c r="HT345" s="56"/>
      <c r="HU345" s="56"/>
      <c r="HV345" s="56"/>
      <c r="HW345" s="56"/>
      <c r="HX345" s="56"/>
      <c r="HY345" s="56"/>
      <c r="HZ345" s="56"/>
      <c r="IA345" s="56"/>
      <c r="IB345" s="56"/>
      <c r="IC345" s="56"/>
      <c r="ID345" s="56"/>
      <c r="IE345" s="56"/>
      <c r="IF345" s="56"/>
      <c r="IG345" s="56"/>
      <c r="IH345" s="56"/>
      <c r="II345" s="56"/>
      <c r="IJ345" s="56"/>
    </row>
    <row r="346" spans="1:244" s="95" customFormat="1" ht="11.85" customHeight="1" x14ac:dyDescent="0.2">
      <c r="A346" s="94" t="s">
        <v>52</v>
      </c>
      <c r="B346" s="94"/>
      <c r="D346" s="46"/>
      <c r="E346" s="46"/>
      <c r="F346" s="46"/>
      <c r="G346" s="46"/>
      <c r="H346" s="96"/>
      <c r="I346" s="46"/>
    </row>
    <row r="347" spans="1:244" ht="11.85" customHeight="1" x14ac:dyDescent="0.2">
      <c r="A347" s="63" t="s">
        <v>285</v>
      </c>
      <c r="B347" s="63" t="s">
        <v>285</v>
      </c>
      <c r="C347" s="64" t="s">
        <v>109</v>
      </c>
      <c r="D347" s="65">
        <v>10124000</v>
      </c>
      <c r="E347" s="65">
        <v>-4372550</v>
      </c>
      <c r="F347" s="65">
        <f>SUM(D347:E347)</f>
        <v>5751450</v>
      </c>
      <c r="G347" s="65">
        <v>0</v>
      </c>
      <c r="H347" s="66">
        <v>0</v>
      </c>
      <c r="I347" s="45" t="s">
        <v>261</v>
      </c>
    </row>
    <row r="348" spans="1:244" ht="11.85" customHeight="1" x14ac:dyDescent="0.2">
      <c r="A348" s="63" t="s">
        <v>285</v>
      </c>
      <c r="B348" s="63"/>
      <c r="C348" s="64" t="s">
        <v>226</v>
      </c>
      <c r="D348" s="65">
        <v>300000</v>
      </c>
      <c r="E348" s="65"/>
      <c r="F348" s="65">
        <f t="shared" ref="F348:F349" si="44">SUM(D348:E348)</f>
        <v>300000</v>
      </c>
      <c r="G348" s="65">
        <v>0</v>
      </c>
      <c r="H348" s="66">
        <v>0</v>
      </c>
      <c r="I348" s="45" t="s">
        <v>261</v>
      </c>
    </row>
    <row r="349" spans="1:244" ht="11.25" customHeight="1" x14ac:dyDescent="0.2">
      <c r="A349" s="63" t="s">
        <v>285</v>
      </c>
      <c r="B349" s="63"/>
      <c r="C349" s="64" t="s">
        <v>6</v>
      </c>
      <c r="D349" s="65">
        <v>1794763</v>
      </c>
      <c r="E349" s="65">
        <v>39648033</v>
      </c>
      <c r="F349" s="65">
        <f t="shared" si="44"/>
        <v>41442796</v>
      </c>
      <c r="G349" s="65">
        <v>0</v>
      </c>
      <c r="H349" s="66">
        <v>0</v>
      </c>
      <c r="I349" s="45" t="s">
        <v>261</v>
      </c>
    </row>
    <row r="350" spans="1:244" s="54" customFormat="1" ht="11.85" customHeight="1" x14ac:dyDescent="0.2">
      <c r="A350" s="73"/>
      <c r="B350" s="73"/>
      <c r="C350" s="74" t="s">
        <v>82</v>
      </c>
      <c r="D350" s="75">
        <f t="shared" ref="D350" si="45">SUM(D347:D349)</f>
        <v>12218763</v>
      </c>
      <c r="E350" s="75">
        <f t="shared" ref="E350:F350" si="46">SUM(E347:E349)</f>
        <v>35275483</v>
      </c>
      <c r="F350" s="75">
        <f t="shared" si="46"/>
        <v>47494246</v>
      </c>
      <c r="G350" s="75">
        <v>0</v>
      </c>
      <c r="H350" s="130">
        <v>0</v>
      </c>
      <c r="I350" s="70"/>
    </row>
    <row r="351" spans="1:244" s="54" customFormat="1" ht="11.85" customHeight="1" x14ac:dyDescent="0.2">
      <c r="A351" s="62"/>
      <c r="B351" s="62"/>
      <c r="D351" s="70"/>
      <c r="E351" s="70"/>
      <c r="F351" s="70"/>
      <c r="G351" s="70"/>
      <c r="H351" s="71"/>
      <c r="I351" s="70"/>
    </row>
    <row r="352" spans="1:244" s="54" customFormat="1" ht="11.85" customHeight="1" x14ac:dyDescent="0.2">
      <c r="A352" s="62"/>
      <c r="B352" s="62"/>
      <c r="D352" s="70"/>
      <c r="E352" s="70"/>
      <c r="F352" s="70"/>
      <c r="G352" s="70"/>
      <c r="H352" s="71"/>
      <c r="I352" s="70"/>
    </row>
    <row r="353" spans="1:244" s="95" customFormat="1" ht="11.85" customHeight="1" x14ac:dyDescent="0.2">
      <c r="A353" s="97" t="s">
        <v>199</v>
      </c>
      <c r="B353" s="97"/>
      <c r="C353" s="48"/>
      <c r="D353" s="46"/>
      <c r="E353" s="46"/>
      <c r="F353" s="46"/>
      <c r="G353" s="46"/>
      <c r="H353" s="96"/>
      <c r="I353" s="46"/>
    </row>
    <row r="354" spans="1:244" s="95" customFormat="1" ht="11.85" customHeight="1" x14ac:dyDescent="0.2">
      <c r="A354" s="56" t="s">
        <v>193</v>
      </c>
      <c r="B354" s="56"/>
      <c r="C354" s="56"/>
      <c r="D354" s="56"/>
      <c r="E354" s="56"/>
      <c r="F354" s="56"/>
      <c r="G354" s="56"/>
      <c r="H354" s="79"/>
      <c r="I354" s="56"/>
      <c r="J354" s="56"/>
      <c r="K354" s="56"/>
      <c r="L354" s="56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56"/>
      <c r="Y354" s="56"/>
      <c r="Z354" s="56"/>
      <c r="AA354" s="56"/>
      <c r="AB354" s="56"/>
      <c r="AC354" s="56"/>
      <c r="AD354" s="56"/>
      <c r="AE354" s="56"/>
      <c r="AF354" s="56"/>
      <c r="AG354" s="56"/>
      <c r="AH354" s="56"/>
      <c r="AI354" s="56"/>
      <c r="AJ354" s="56"/>
      <c r="AK354" s="56"/>
      <c r="AL354" s="56"/>
      <c r="AM354" s="56"/>
      <c r="AN354" s="56"/>
      <c r="AO354" s="56"/>
      <c r="AP354" s="56"/>
      <c r="AQ354" s="56"/>
      <c r="AR354" s="56"/>
      <c r="AS354" s="56"/>
      <c r="AT354" s="56"/>
      <c r="AU354" s="56"/>
      <c r="AV354" s="56"/>
      <c r="AW354" s="56"/>
      <c r="AX354" s="56"/>
      <c r="AY354" s="56"/>
      <c r="AZ354" s="56"/>
      <c r="BA354" s="56"/>
      <c r="BB354" s="56"/>
      <c r="BC354" s="56"/>
      <c r="BD354" s="56"/>
      <c r="BE354" s="56"/>
      <c r="BF354" s="56"/>
      <c r="BG354" s="56"/>
      <c r="BH354" s="56"/>
      <c r="BI354" s="56"/>
      <c r="BJ354" s="56"/>
      <c r="BK354" s="56"/>
      <c r="BL354" s="56"/>
      <c r="BM354" s="56"/>
      <c r="BN354" s="56"/>
      <c r="BO354" s="56"/>
      <c r="BP354" s="56"/>
      <c r="BQ354" s="56"/>
      <c r="BR354" s="56"/>
      <c r="BS354" s="56"/>
      <c r="BT354" s="56"/>
      <c r="BU354" s="56"/>
      <c r="BV354" s="56"/>
      <c r="BW354" s="56"/>
      <c r="BX354" s="56"/>
      <c r="BY354" s="56"/>
      <c r="BZ354" s="56"/>
      <c r="CA354" s="56"/>
      <c r="CB354" s="56"/>
      <c r="CC354" s="56"/>
      <c r="CD354" s="56"/>
      <c r="CE354" s="56"/>
      <c r="CF354" s="56"/>
      <c r="CG354" s="56"/>
      <c r="CH354" s="56"/>
      <c r="CI354" s="56"/>
      <c r="CJ354" s="56"/>
      <c r="CK354" s="56"/>
      <c r="CL354" s="56"/>
      <c r="CM354" s="56"/>
      <c r="CN354" s="56"/>
      <c r="CO354" s="56"/>
      <c r="CP354" s="56"/>
      <c r="CQ354" s="56"/>
      <c r="CR354" s="56"/>
      <c r="CS354" s="56"/>
      <c r="CT354" s="56"/>
      <c r="CU354" s="56"/>
      <c r="CV354" s="56"/>
      <c r="CW354" s="56"/>
      <c r="CX354" s="56"/>
      <c r="CY354" s="56"/>
      <c r="CZ354" s="56"/>
      <c r="DA354" s="56"/>
      <c r="DB354" s="56"/>
      <c r="DC354" s="56"/>
      <c r="DD354" s="56"/>
      <c r="DE354" s="56"/>
      <c r="DF354" s="56"/>
      <c r="DG354" s="56"/>
      <c r="DH354" s="56"/>
      <c r="DI354" s="56"/>
      <c r="DJ354" s="56"/>
      <c r="DK354" s="56"/>
      <c r="DL354" s="56"/>
      <c r="DM354" s="56"/>
      <c r="DN354" s="56"/>
      <c r="DO354" s="56"/>
      <c r="DP354" s="56"/>
      <c r="DQ354" s="56"/>
      <c r="DR354" s="56"/>
      <c r="DS354" s="56"/>
      <c r="DT354" s="56"/>
      <c r="DU354" s="56"/>
      <c r="DV354" s="56"/>
      <c r="DW354" s="56"/>
      <c r="DX354" s="56"/>
      <c r="DY354" s="56"/>
      <c r="DZ354" s="56"/>
      <c r="EA354" s="56"/>
      <c r="EB354" s="56"/>
      <c r="EC354" s="56"/>
      <c r="ED354" s="56"/>
      <c r="EE354" s="56"/>
      <c r="EF354" s="56"/>
      <c r="EG354" s="56"/>
      <c r="EH354" s="56"/>
      <c r="EI354" s="56"/>
      <c r="EJ354" s="56"/>
      <c r="EK354" s="56"/>
      <c r="EL354" s="56"/>
      <c r="EM354" s="56"/>
      <c r="EN354" s="56"/>
      <c r="EO354" s="56"/>
      <c r="EP354" s="56"/>
      <c r="EQ354" s="56"/>
      <c r="ER354" s="56"/>
      <c r="ES354" s="56"/>
      <c r="ET354" s="56"/>
      <c r="EU354" s="56"/>
      <c r="EV354" s="56"/>
      <c r="EW354" s="56"/>
      <c r="EX354" s="56"/>
      <c r="EY354" s="56"/>
      <c r="EZ354" s="56"/>
      <c r="FA354" s="56"/>
      <c r="FB354" s="56"/>
      <c r="FC354" s="56"/>
      <c r="FD354" s="56"/>
      <c r="FE354" s="56"/>
      <c r="FF354" s="56"/>
      <c r="FG354" s="56"/>
      <c r="FH354" s="56"/>
      <c r="FI354" s="56"/>
      <c r="FJ354" s="56"/>
      <c r="FK354" s="56"/>
      <c r="FL354" s="56"/>
      <c r="FM354" s="56"/>
      <c r="FN354" s="56"/>
      <c r="FO354" s="56"/>
      <c r="FP354" s="56"/>
      <c r="FQ354" s="56"/>
      <c r="FR354" s="56"/>
      <c r="FS354" s="56"/>
      <c r="FT354" s="56"/>
      <c r="FU354" s="56"/>
      <c r="FV354" s="56"/>
      <c r="FW354" s="56"/>
      <c r="FX354" s="56"/>
      <c r="FY354" s="56"/>
      <c r="FZ354" s="56"/>
      <c r="GA354" s="56"/>
      <c r="GB354" s="56"/>
      <c r="GC354" s="56"/>
      <c r="GD354" s="56"/>
      <c r="GE354" s="56"/>
      <c r="GF354" s="56"/>
      <c r="GG354" s="56"/>
      <c r="GH354" s="56"/>
      <c r="GI354" s="56"/>
      <c r="GJ354" s="56"/>
      <c r="GK354" s="56"/>
      <c r="GL354" s="56"/>
      <c r="GM354" s="56"/>
      <c r="GN354" s="56"/>
      <c r="GO354" s="56"/>
      <c r="GP354" s="56"/>
      <c r="GQ354" s="56"/>
      <c r="GR354" s="56"/>
      <c r="GS354" s="56"/>
      <c r="GT354" s="56"/>
      <c r="GU354" s="56"/>
      <c r="GV354" s="56"/>
      <c r="GW354" s="56"/>
      <c r="GX354" s="56"/>
      <c r="GY354" s="56"/>
      <c r="GZ354" s="56"/>
      <c r="HA354" s="56"/>
      <c r="HB354" s="56"/>
      <c r="HC354" s="56"/>
      <c r="HD354" s="56"/>
      <c r="HE354" s="56"/>
      <c r="HF354" s="56"/>
      <c r="HG354" s="56"/>
      <c r="HH354" s="56"/>
      <c r="HI354" s="56"/>
      <c r="HJ354" s="56"/>
      <c r="HK354" s="56"/>
      <c r="HL354" s="56"/>
      <c r="HM354" s="56"/>
      <c r="HN354" s="56"/>
      <c r="HO354" s="56"/>
      <c r="HP354" s="56"/>
      <c r="HQ354" s="56"/>
      <c r="HR354" s="56"/>
      <c r="HS354" s="56"/>
      <c r="HT354" s="56"/>
      <c r="HU354" s="56"/>
      <c r="HV354" s="56"/>
      <c r="HW354" s="56"/>
      <c r="HX354" s="56"/>
      <c r="HY354" s="56"/>
      <c r="HZ354" s="56"/>
      <c r="IA354" s="56"/>
      <c r="IB354" s="56"/>
      <c r="IC354" s="56"/>
      <c r="ID354" s="56"/>
      <c r="IE354" s="56"/>
      <c r="IF354" s="56"/>
      <c r="IG354" s="56"/>
      <c r="IH354" s="56"/>
      <c r="II354" s="56"/>
      <c r="IJ354" s="56"/>
    </row>
    <row r="355" spans="1:244" s="95" customFormat="1" ht="11.85" customHeight="1" x14ac:dyDescent="0.2">
      <c r="A355" s="94" t="s">
        <v>52</v>
      </c>
      <c r="B355" s="94"/>
      <c r="D355" s="46"/>
      <c r="E355" s="46"/>
      <c r="F355" s="46"/>
      <c r="G355" s="46"/>
      <c r="H355" s="96"/>
      <c r="I355" s="46"/>
    </row>
    <row r="356" spans="1:244" ht="11.85" customHeight="1" x14ac:dyDescent="0.2">
      <c r="A356" s="63" t="s">
        <v>273</v>
      </c>
      <c r="B356" s="63" t="s">
        <v>273</v>
      </c>
      <c r="C356" s="64" t="s">
        <v>119</v>
      </c>
      <c r="D356" s="65">
        <v>30000</v>
      </c>
      <c r="E356" s="65"/>
      <c r="F356" s="65">
        <f>SUM(D356:E356)</f>
        <v>30000</v>
      </c>
      <c r="G356" s="65">
        <v>0</v>
      </c>
      <c r="H356" s="66">
        <v>0</v>
      </c>
      <c r="I356" s="45" t="s">
        <v>260</v>
      </c>
    </row>
    <row r="357" spans="1:244" ht="12" customHeight="1" x14ac:dyDescent="0.2">
      <c r="A357" s="63" t="s">
        <v>273</v>
      </c>
      <c r="B357" s="63"/>
      <c r="C357" s="64" t="s">
        <v>120</v>
      </c>
      <c r="D357" s="65">
        <v>30000</v>
      </c>
      <c r="E357" s="65"/>
      <c r="F357" s="65">
        <f t="shared" ref="F357:F362" si="47">SUM(D357:E357)</f>
        <v>30000</v>
      </c>
      <c r="G357" s="65">
        <v>0</v>
      </c>
      <c r="H357" s="66">
        <v>0</v>
      </c>
      <c r="I357" s="45" t="s">
        <v>260</v>
      </c>
    </row>
    <row r="358" spans="1:244" ht="12" customHeight="1" x14ac:dyDescent="0.2">
      <c r="A358" s="63" t="s">
        <v>459</v>
      </c>
      <c r="B358" s="63" t="s">
        <v>462</v>
      </c>
      <c r="C358" s="64" t="s">
        <v>84</v>
      </c>
      <c r="D358" s="65">
        <v>1000000</v>
      </c>
      <c r="E358" s="65"/>
      <c r="F358" s="65">
        <f t="shared" si="47"/>
        <v>1000000</v>
      </c>
      <c r="G358" s="65">
        <v>109645</v>
      </c>
      <c r="H358" s="66">
        <v>0.10964500000000001</v>
      </c>
      <c r="I358" s="45" t="s">
        <v>260</v>
      </c>
    </row>
    <row r="359" spans="1:244" ht="12" customHeight="1" x14ac:dyDescent="0.2">
      <c r="A359" s="63" t="s">
        <v>460</v>
      </c>
      <c r="B359" s="63" t="s">
        <v>463</v>
      </c>
      <c r="C359" s="64" t="s">
        <v>58</v>
      </c>
      <c r="D359" s="65">
        <v>400000</v>
      </c>
      <c r="E359" s="65"/>
      <c r="F359" s="65">
        <f t="shared" si="47"/>
        <v>400000</v>
      </c>
      <c r="G359" s="65">
        <v>35450</v>
      </c>
      <c r="H359" s="66">
        <v>8.8624999999999995E-2</v>
      </c>
      <c r="I359" s="45" t="s">
        <v>260</v>
      </c>
    </row>
    <row r="360" spans="1:244" ht="12" customHeight="1" x14ac:dyDescent="0.2">
      <c r="A360" s="63" t="s">
        <v>378</v>
      </c>
      <c r="B360" s="63" t="s">
        <v>187</v>
      </c>
      <c r="C360" s="64" t="s">
        <v>120</v>
      </c>
      <c r="D360" s="65">
        <v>0</v>
      </c>
      <c r="E360" s="65"/>
      <c r="F360" s="65">
        <f t="shared" si="47"/>
        <v>0</v>
      </c>
      <c r="G360" s="65">
        <v>56268</v>
      </c>
      <c r="H360" s="66">
        <v>0</v>
      </c>
      <c r="I360" s="45" t="s">
        <v>260</v>
      </c>
    </row>
    <row r="361" spans="1:244" ht="12" customHeight="1" x14ac:dyDescent="0.2">
      <c r="A361" s="63" t="s">
        <v>354</v>
      </c>
      <c r="B361" s="63" t="s">
        <v>185</v>
      </c>
      <c r="C361" s="64" t="s">
        <v>140</v>
      </c>
      <c r="D361" s="65">
        <v>40000</v>
      </c>
      <c r="E361" s="65"/>
      <c r="F361" s="65">
        <f t="shared" si="47"/>
        <v>40000</v>
      </c>
      <c r="G361" s="65">
        <v>0</v>
      </c>
      <c r="H361" s="66">
        <v>0</v>
      </c>
      <c r="I361" s="45" t="s">
        <v>260</v>
      </c>
    </row>
    <row r="362" spans="1:244" s="99" customFormat="1" ht="11.85" customHeight="1" x14ac:dyDescent="0.2">
      <c r="A362" s="80" t="s">
        <v>264</v>
      </c>
      <c r="B362" s="80" t="s">
        <v>264</v>
      </c>
      <c r="C362" s="98" t="s">
        <v>81</v>
      </c>
      <c r="D362" s="65">
        <v>405000</v>
      </c>
      <c r="E362" s="91"/>
      <c r="F362" s="65">
        <f t="shared" si="47"/>
        <v>405000</v>
      </c>
      <c r="G362" s="65">
        <v>53109</v>
      </c>
      <c r="H362" s="66">
        <v>0.13113333333333332</v>
      </c>
      <c r="I362" s="45" t="s">
        <v>260</v>
      </c>
    </row>
    <row r="363" spans="1:244" s="54" customFormat="1" ht="11.85" customHeight="1" x14ac:dyDescent="0.2">
      <c r="A363" s="73"/>
      <c r="B363" s="73"/>
      <c r="C363" s="74" t="s">
        <v>79</v>
      </c>
      <c r="D363" s="75">
        <f t="shared" ref="D363" si="48">SUM(D356:D362)</f>
        <v>1905000</v>
      </c>
      <c r="E363" s="75">
        <f t="shared" ref="E363:F363" si="49">SUM(E356:E362)</f>
        <v>0</v>
      </c>
      <c r="F363" s="75">
        <f t="shared" si="49"/>
        <v>1905000</v>
      </c>
      <c r="G363" s="75">
        <v>254472</v>
      </c>
      <c r="H363" s="130">
        <v>0.13358110236220472</v>
      </c>
      <c r="I363" s="70"/>
    </row>
    <row r="364" spans="1:244" s="54" customFormat="1" ht="11.85" customHeight="1" x14ac:dyDescent="0.2">
      <c r="A364" s="62"/>
      <c r="B364" s="62"/>
      <c r="D364" s="70"/>
      <c r="E364" s="70"/>
      <c r="F364" s="70"/>
      <c r="G364" s="70"/>
      <c r="H364" s="71"/>
      <c r="I364" s="70"/>
    </row>
    <row r="365" spans="1:244" s="54" customFormat="1" ht="11.85" customHeight="1" x14ac:dyDescent="0.2">
      <c r="A365" s="62"/>
      <c r="B365" s="62"/>
      <c r="D365" s="70"/>
      <c r="E365" s="70"/>
      <c r="F365" s="70"/>
      <c r="G365" s="70"/>
      <c r="H365" s="71"/>
      <c r="I365" s="70"/>
    </row>
    <row r="366" spans="1:244" s="54" customFormat="1" ht="11.85" customHeight="1" x14ac:dyDescent="0.2">
      <c r="A366" s="62"/>
      <c r="B366" s="62"/>
      <c r="D366" s="70"/>
      <c r="E366" s="70"/>
      <c r="F366" s="70"/>
      <c r="G366" s="70"/>
      <c r="H366" s="71"/>
      <c r="I366" s="70"/>
    </row>
    <row r="367" spans="1:244" s="54" customFormat="1" ht="11.85" customHeight="1" x14ac:dyDescent="0.2">
      <c r="A367" s="62"/>
      <c r="B367" s="62"/>
      <c r="D367" s="70"/>
      <c r="E367" s="70"/>
      <c r="F367" s="70"/>
      <c r="G367" s="70"/>
      <c r="H367" s="71"/>
      <c r="I367" s="70"/>
    </row>
    <row r="368" spans="1:244" s="54" customFormat="1" ht="11.85" customHeight="1" x14ac:dyDescent="0.2">
      <c r="A368" s="62"/>
      <c r="B368" s="62"/>
      <c r="D368" s="70"/>
      <c r="E368" s="70"/>
      <c r="F368" s="70"/>
      <c r="G368" s="70"/>
      <c r="H368" s="71"/>
      <c r="I368" s="70"/>
    </row>
    <row r="369" spans="1:9" s="54" customFormat="1" ht="11.85" customHeight="1" x14ac:dyDescent="0.2">
      <c r="A369" s="62"/>
      <c r="B369" s="62"/>
      <c r="D369" s="70"/>
      <c r="E369" s="70"/>
      <c r="F369" s="70"/>
      <c r="G369" s="70"/>
      <c r="H369" s="71"/>
      <c r="I369" s="70"/>
    </row>
    <row r="370" spans="1:9" s="54" customFormat="1" ht="11.85" customHeight="1" x14ac:dyDescent="0.2">
      <c r="A370" s="62"/>
      <c r="B370" s="62"/>
      <c r="D370" s="70"/>
      <c r="E370" s="70"/>
      <c r="F370" s="70"/>
      <c r="G370" s="70"/>
      <c r="H370" s="71"/>
      <c r="I370" s="70"/>
    </row>
    <row r="371" spans="1:9" s="54" customFormat="1" ht="11.85" customHeight="1" x14ac:dyDescent="0.2">
      <c r="A371" s="62"/>
      <c r="B371" s="62"/>
      <c r="D371" s="70"/>
      <c r="E371" s="70"/>
      <c r="F371" s="70"/>
      <c r="G371" s="70"/>
      <c r="H371" s="71"/>
      <c r="I371" s="70"/>
    </row>
    <row r="372" spans="1:9" s="54" customFormat="1" ht="11.85" customHeight="1" x14ac:dyDescent="0.2">
      <c r="A372" s="62"/>
      <c r="B372" s="62"/>
      <c r="D372" s="70"/>
      <c r="E372" s="70"/>
      <c r="F372" s="70"/>
      <c r="G372" s="70"/>
      <c r="H372" s="71"/>
      <c r="I372" s="70"/>
    </row>
    <row r="373" spans="1:9" s="54" customFormat="1" ht="11.85" customHeight="1" x14ac:dyDescent="0.2">
      <c r="A373" s="62"/>
      <c r="B373" s="62"/>
      <c r="D373" s="70"/>
      <c r="E373" s="70"/>
      <c r="F373" s="70"/>
      <c r="G373" s="70"/>
      <c r="H373" s="71"/>
      <c r="I373" s="70"/>
    </row>
    <row r="374" spans="1:9" s="54" customFormat="1" ht="11.85" customHeight="1" x14ac:dyDescent="0.2">
      <c r="A374" s="62"/>
      <c r="B374" s="62"/>
      <c r="D374" s="70"/>
      <c r="E374" s="70"/>
      <c r="F374" s="70"/>
      <c r="G374" s="70"/>
      <c r="H374" s="71"/>
      <c r="I374" s="70"/>
    </row>
    <row r="375" spans="1:9" s="54" customFormat="1" ht="11.85" customHeight="1" x14ac:dyDescent="0.2">
      <c r="A375" s="62"/>
      <c r="B375" s="62"/>
      <c r="D375" s="70"/>
      <c r="E375" s="70"/>
      <c r="F375" s="70"/>
      <c r="G375" s="70"/>
      <c r="H375" s="71"/>
      <c r="I375" s="70"/>
    </row>
    <row r="376" spans="1:9" s="48" customFormat="1" ht="30.75" customHeight="1" x14ac:dyDescent="0.2">
      <c r="A376" s="56"/>
      <c r="B376" s="56"/>
      <c r="D376" s="57" t="s">
        <v>484</v>
      </c>
      <c r="E376" s="57" t="s">
        <v>482</v>
      </c>
      <c r="F376" s="57" t="s">
        <v>483</v>
      </c>
      <c r="G376" s="57" t="s">
        <v>487</v>
      </c>
      <c r="H376" s="58" t="s">
        <v>488</v>
      </c>
      <c r="I376" s="59"/>
    </row>
    <row r="377" spans="1:9" s="48" customFormat="1" x14ac:dyDescent="0.2">
      <c r="A377" s="56" t="s">
        <v>200</v>
      </c>
      <c r="B377" s="56"/>
      <c r="D377" s="61"/>
      <c r="E377" s="61"/>
      <c r="F377" s="61"/>
      <c r="G377" s="61"/>
      <c r="H377" s="49"/>
      <c r="I377" s="61"/>
    </row>
    <row r="378" spans="1:9" s="48" customFormat="1" x14ac:dyDescent="0.2">
      <c r="A378" s="56" t="s">
        <v>193</v>
      </c>
      <c r="B378" s="56"/>
      <c r="D378" s="61"/>
      <c r="E378" s="61"/>
      <c r="F378" s="61"/>
      <c r="G378" s="61"/>
      <c r="H378" s="49"/>
      <c r="I378" s="61"/>
    </row>
    <row r="379" spans="1:9" s="54" customFormat="1" x14ac:dyDescent="0.2">
      <c r="A379" s="62" t="s">
        <v>52</v>
      </c>
      <c r="B379" s="62"/>
      <c r="D379" s="70"/>
      <c r="E379" s="70"/>
      <c r="F379" s="70"/>
      <c r="G379" s="70"/>
      <c r="H379" s="71"/>
      <c r="I379" s="70"/>
    </row>
    <row r="380" spans="1:9" x14ac:dyDescent="0.2">
      <c r="A380" s="63" t="s">
        <v>273</v>
      </c>
      <c r="B380" s="63" t="s">
        <v>273</v>
      </c>
      <c r="C380" s="64" t="s">
        <v>415</v>
      </c>
      <c r="D380" s="65">
        <v>50000</v>
      </c>
      <c r="E380" s="65"/>
      <c r="F380" s="65">
        <f t="shared" ref="F380:F391" si="50">SUM(D380:E380)</f>
        <v>50000</v>
      </c>
      <c r="G380" s="65">
        <v>0</v>
      </c>
      <c r="H380" s="66">
        <v>0</v>
      </c>
      <c r="I380" s="45" t="s">
        <v>261</v>
      </c>
    </row>
    <row r="381" spans="1:9" x14ac:dyDescent="0.2">
      <c r="A381" s="63" t="s">
        <v>181</v>
      </c>
      <c r="B381" s="63" t="s">
        <v>181</v>
      </c>
      <c r="C381" s="64" t="s">
        <v>75</v>
      </c>
      <c r="D381" s="65">
        <v>100000</v>
      </c>
      <c r="E381" s="65"/>
      <c r="F381" s="65">
        <f t="shared" si="50"/>
        <v>100000</v>
      </c>
      <c r="G381" s="65">
        <v>83360</v>
      </c>
      <c r="H381" s="66">
        <v>0.83360000000000001</v>
      </c>
      <c r="I381" s="45" t="s">
        <v>261</v>
      </c>
    </row>
    <row r="382" spans="1:9" x14ac:dyDescent="0.2">
      <c r="A382" s="63" t="s">
        <v>378</v>
      </c>
      <c r="B382" s="63" t="s">
        <v>187</v>
      </c>
      <c r="C382" s="64" t="s">
        <v>411</v>
      </c>
      <c r="D382" s="65">
        <v>100000</v>
      </c>
      <c r="E382" s="65"/>
      <c r="F382" s="65">
        <f t="shared" si="50"/>
        <v>100000</v>
      </c>
      <c r="G382" s="65">
        <v>0</v>
      </c>
      <c r="H382" s="66">
        <v>0</v>
      </c>
      <c r="I382" s="45" t="s">
        <v>261</v>
      </c>
    </row>
    <row r="383" spans="1:9" x14ac:dyDescent="0.2">
      <c r="A383" s="63" t="s">
        <v>185</v>
      </c>
      <c r="B383" s="63" t="s">
        <v>185</v>
      </c>
      <c r="C383" s="64" t="s">
        <v>54</v>
      </c>
      <c r="D383" s="65">
        <v>50000</v>
      </c>
      <c r="E383" s="65"/>
      <c r="F383" s="65">
        <f t="shared" si="50"/>
        <v>50000</v>
      </c>
      <c r="G383" s="65">
        <v>0</v>
      </c>
      <c r="H383" s="66">
        <v>0</v>
      </c>
      <c r="I383" s="45" t="s">
        <v>261</v>
      </c>
    </row>
    <row r="384" spans="1:9" x14ac:dyDescent="0.2">
      <c r="A384" s="63" t="s">
        <v>185</v>
      </c>
      <c r="B384" s="63"/>
      <c r="C384" s="64" t="s">
        <v>171</v>
      </c>
      <c r="D384" s="65">
        <v>60000</v>
      </c>
      <c r="E384" s="65"/>
      <c r="F384" s="65">
        <f t="shared" si="50"/>
        <v>60000</v>
      </c>
      <c r="G384" s="65">
        <v>47244</v>
      </c>
      <c r="H384" s="66">
        <v>0.78739999999999999</v>
      </c>
      <c r="I384" s="45" t="s">
        <v>261</v>
      </c>
    </row>
    <row r="385" spans="1:9" x14ac:dyDescent="0.2">
      <c r="A385" s="63" t="s">
        <v>185</v>
      </c>
      <c r="B385" s="63"/>
      <c r="C385" s="64" t="s">
        <v>348</v>
      </c>
      <c r="D385" s="65">
        <v>100000</v>
      </c>
      <c r="E385" s="65"/>
      <c r="F385" s="65">
        <f t="shared" si="50"/>
        <v>100000</v>
      </c>
      <c r="G385" s="65">
        <v>98000</v>
      </c>
      <c r="H385" s="66">
        <v>0.98</v>
      </c>
      <c r="I385" s="45" t="s">
        <v>261</v>
      </c>
    </row>
    <row r="386" spans="1:9" x14ac:dyDescent="0.2">
      <c r="A386" s="63" t="s">
        <v>185</v>
      </c>
      <c r="B386" s="63"/>
      <c r="C386" s="64" t="s">
        <v>503</v>
      </c>
      <c r="D386" s="65">
        <v>0</v>
      </c>
      <c r="E386" s="65"/>
      <c r="F386" s="65">
        <f t="shared" si="50"/>
        <v>0</v>
      </c>
      <c r="G386" s="65">
        <v>9362</v>
      </c>
      <c r="H386" s="66">
        <v>0</v>
      </c>
      <c r="I386" s="45" t="s">
        <v>261</v>
      </c>
    </row>
    <row r="387" spans="1:9" x14ac:dyDescent="0.2">
      <c r="A387" s="63" t="s">
        <v>185</v>
      </c>
      <c r="B387" s="63"/>
      <c r="C387" s="64" t="s">
        <v>537</v>
      </c>
      <c r="D387" s="65">
        <v>0</v>
      </c>
      <c r="E387" s="65"/>
      <c r="F387" s="65">
        <f t="shared" si="50"/>
        <v>0</v>
      </c>
      <c r="G387" s="65">
        <v>108000</v>
      </c>
      <c r="H387" s="66">
        <v>0</v>
      </c>
      <c r="I387" s="45" t="s">
        <v>261</v>
      </c>
    </row>
    <row r="388" spans="1:9" x14ac:dyDescent="0.2">
      <c r="A388" s="63" t="s">
        <v>185</v>
      </c>
      <c r="B388" s="63"/>
      <c r="C388" s="64" t="s">
        <v>235</v>
      </c>
      <c r="D388" s="65">
        <v>0</v>
      </c>
      <c r="E388" s="65"/>
      <c r="F388" s="65">
        <f t="shared" si="50"/>
        <v>0</v>
      </c>
      <c r="G388" s="65">
        <v>251097</v>
      </c>
      <c r="H388" s="66">
        <v>0</v>
      </c>
      <c r="I388" s="45" t="s">
        <v>261</v>
      </c>
    </row>
    <row r="389" spans="1:9" x14ac:dyDescent="0.2">
      <c r="A389" s="63" t="s">
        <v>264</v>
      </c>
      <c r="B389" s="63" t="s">
        <v>264</v>
      </c>
      <c r="C389" s="64" t="s">
        <v>81</v>
      </c>
      <c r="D389" s="65">
        <v>260000</v>
      </c>
      <c r="E389" s="65"/>
      <c r="F389" s="65">
        <f t="shared" si="50"/>
        <v>260000</v>
      </c>
      <c r="G389" s="65">
        <v>161208</v>
      </c>
      <c r="H389" s="66">
        <v>0.62003076923076927</v>
      </c>
      <c r="I389" s="45" t="s">
        <v>261</v>
      </c>
    </row>
    <row r="390" spans="1:9" x14ac:dyDescent="0.2">
      <c r="A390" s="63" t="s">
        <v>279</v>
      </c>
      <c r="B390" s="63" t="s">
        <v>279</v>
      </c>
      <c r="C390" s="64" t="s">
        <v>480</v>
      </c>
      <c r="D390" s="65">
        <v>394000</v>
      </c>
      <c r="E390" s="65"/>
      <c r="F390" s="65">
        <f t="shared" si="50"/>
        <v>394000</v>
      </c>
      <c r="G390" s="65">
        <v>377340</v>
      </c>
      <c r="H390" s="66">
        <v>0.95771573604060911</v>
      </c>
      <c r="I390" s="45" t="s">
        <v>261</v>
      </c>
    </row>
    <row r="391" spans="1:9" x14ac:dyDescent="0.2">
      <c r="A391" s="63" t="s">
        <v>266</v>
      </c>
      <c r="B391" s="63" t="s">
        <v>266</v>
      </c>
      <c r="C391" s="64" t="s">
        <v>350</v>
      </c>
      <c r="D391" s="65">
        <v>106000</v>
      </c>
      <c r="E391" s="65"/>
      <c r="F391" s="65">
        <f t="shared" si="50"/>
        <v>106000</v>
      </c>
      <c r="G391" s="65">
        <v>101882</v>
      </c>
      <c r="H391" s="66">
        <v>0.96115094339622642</v>
      </c>
      <c r="I391" s="45" t="s">
        <v>261</v>
      </c>
    </row>
    <row r="392" spans="1:9" s="54" customFormat="1" x14ac:dyDescent="0.2">
      <c r="A392" s="73"/>
      <c r="B392" s="73"/>
      <c r="C392" s="74" t="s">
        <v>53</v>
      </c>
      <c r="D392" s="75">
        <f>SUM(D380:D391)</f>
        <v>1220000</v>
      </c>
      <c r="E392" s="75">
        <f>SUM(E380:E391)</f>
        <v>0</v>
      </c>
      <c r="F392" s="75">
        <f>SUM(F380:F391)</f>
        <v>1220000</v>
      </c>
      <c r="G392" s="75">
        <v>1237493</v>
      </c>
      <c r="H392" s="130">
        <v>1.0143385245901639</v>
      </c>
      <c r="I392" s="70"/>
    </row>
    <row r="393" spans="1:9" s="54" customFormat="1" x14ac:dyDescent="0.2">
      <c r="A393" s="62"/>
      <c r="B393" s="62"/>
      <c r="D393" s="70"/>
      <c r="E393" s="70"/>
      <c r="F393" s="70"/>
      <c r="G393" s="70"/>
      <c r="H393" s="71"/>
      <c r="I393" s="70"/>
    </row>
    <row r="394" spans="1:9" s="54" customFormat="1" x14ac:dyDescent="0.2">
      <c r="A394" s="62"/>
      <c r="B394" s="62"/>
      <c r="D394" s="70"/>
      <c r="E394" s="70"/>
      <c r="F394" s="70"/>
      <c r="G394" s="70"/>
      <c r="H394" s="71"/>
      <c r="I394" s="70"/>
    </row>
    <row r="395" spans="1:9" s="48" customFormat="1" x14ac:dyDescent="0.2">
      <c r="A395" s="56" t="s">
        <v>327</v>
      </c>
      <c r="B395" s="56"/>
      <c r="D395" s="61"/>
      <c r="E395" s="61"/>
      <c r="F395" s="61"/>
      <c r="G395" s="61"/>
      <c r="H395" s="49"/>
      <c r="I395" s="61"/>
    </row>
    <row r="396" spans="1:9" s="48" customFormat="1" x14ac:dyDescent="0.2">
      <c r="A396" s="56" t="s">
        <v>193</v>
      </c>
      <c r="B396" s="56"/>
      <c r="D396" s="61"/>
      <c r="E396" s="61"/>
      <c r="F396" s="61"/>
      <c r="G396" s="61"/>
      <c r="H396" s="49"/>
      <c r="I396" s="61"/>
    </row>
    <row r="397" spans="1:9" s="54" customFormat="1" x14ac:dyDescent="0.2">
      <c r="A397" s="62" t="s">
        <v>52</v>
      </c>
      <c r="B397" s="62"/>
      <c r="D397" s="70"/>
      <c r="E397" s="70"/>
      <c r="F397" s="70"/>
      <c r="G397" s="70"/>
      <c r="H397" s="71"/>
      <c r="I397" s="70"/>
    </row>
    <row r="398" spans="1:9" x14ac:dyDescent="0.2">
      <c r="A398" s="63" t="s">
        <v>304</v>
      </c>
      <c r="B398" s="63" t="s">
        <v>272</v>
      </c>
      <c r="C398" s="64" t="s">
        <v>121</v>
      </c>
      <c r="D398" s="65">
        <v>11000000</v>
      </c>
      <c r="E398" s="65"/>
      <c r="F398" s="65">
        <f>SUM(D398:E398)</f>
        <v>11000000</v>
      </c>
      <c r="G398" s="65">
        <v>10319000</v>
      </c>
      <c r="H398" s="66">
        <v>0.93809090909090909</v>
      </c>
      <c r="I398" s="45" t="s">
        <v>261</v>
      </c>
    </row>
    <row r="399" spans="1:9" s="54" customFormat="1" x14ac:dyDescent="0.2">
      <c r="A399" s="73"/>
      <c r="B399" s="73"/>
      <c r="C399" s="74" t="s">
        <v>53</v>
      </c>
      <c r="D399" s="75">
        <f>SUM(D398:D398)</f>
        <v>11000000</v>
      </c>
      <c r="E399" s="75">
        <f>SUM(E398:E398)</f>
        <v>0</v>
      </c>
      <c r="F399" s="75">
        <f>SUM(F398:F398)</f>
        <v>11000000</v>
      </c>
      <c r="G399" s="75">
        <v>10319000</v>
      </c>
      <c r="H399" s="130">
        <v>0.93809090909090909</v>
      </c>
      <c r="I399" s="70"/>
    </row>
    <row r="400" spans="1:9" s="54" customFormat="1" x14ac:dyDescent="0.2">
      <c r="A400" s="62"/>
      <c r="B400" s="62"/>
      <c r="D400" s="70"/>
      <c r="E400" s="70"/>
      <c r="F400" s="70"/>
      <c r="G400" s="70"/>
      <c r="H400" s="71"/>
      <c r="I400" s="70"/>
    </row>
    <row r="401" spans="1:244" x14ac:dyDescent="0.2">
      <c r="H401" s="47"/>
    </row>
    <row r="402" spans="1:244" s="48" customFormat="1" x14ac:dyDescent="0.2">
      <c r="A402" s="56" t="s">
        <v>200</v>
      </c>
      <c r="B402" s="56"/>
      <c r="D402" s="61"/>
      <c r="E402" s="61"/>
      <c r="F402" s="61"/>
      <c r="G402" s="61"/>
      <c r="H402" s="49"/>
      <c r="I402" s="61"/>
    </row>
    <row r="403" spans="1:244" s="48" customFormat="1" x14ac:dyDescent="0.2">
      <c r="A403" s="56" t="s">
        <v>193</v>
      </c>
      <c r="B403" s="56"/>
      <c r="D403" s="61"/>
      <c r="E403" s="61"/>
      <c r="F403" s="61"/>
      <c r="G403" s="61"/>
      <c r="H403" s="49"/>
      <c r="I403" s="61"/>
    </row>
    <row r="404" spans="1:244" s="54" customFormat="1" x14ac:dyDescent="0.2">
      <c r="A404" s="62" t="s">
        <v>50</v>
      </c>
      <c r="B404" s="62"/>
      <c r="D404" s="70"/>
      <c r="E404" s="70"/>
      <c r="F404" s="70"/>
      <c r="G404" s="70"/>
      <c r="H404" s="71"/>
      <c r="I404" s="70"/>
    </row>
    <row r="405" spans="1:244" x14ac:dyDescent="0.2">
      <c r="A405" s="63" t="s">
        <v>271</v>
      </c>
      <c r="B405" s="63" t="s">
        <v>271</v>
      </c>
      <c r="C405" s="64" t="s">
        <v>328</v>
      </c>
      <c r="D405" s="65">
        <v>0</v>
      </c>
      <c r="E405" s="65">
        <v>0</v>
      </c>
      <c r="F405" s="65">
        <f>SUM(D405:E405)</f>
        <v>0</v>
      </c>
      <c r="G405" s="65">
        <v>2447000</v>
      </c>
      <c r="H405" s="66">
        <v>0</v>
      </c>
      <c r="I405" s="45" t="s">
        <v>261</v>
      </c>
    </row>
    <row r="406" spans="1:244" s="54" customFormat="1" x14ac:dyDescent="0.2">
      <c r="A406" s="73"/>
      <c r="B406" s="73"/>
      <c r="C406" s="74" t="s">
        <v>51</v>
      </c>
      <c r="D406" s="75">
        <f>SUM(D405:D405)</f>
        <v>0</v>
      </c>
      <c r="E406" s="75">
        <f>SUM(E405:E405)</f>
        <v>0</v>
      </c>
      <c r="F406" s="75">
        <f>SUM(F405:F405)</f>
        <v>0</v>
      </c>
      <c r="G406" s="75">
        <v>2447000</v>
      </c>
      <c r="H406" s="130">
        <v>0</v>
      </c>
      <c r="I406" s="70"/>
    </row>
    <row r="407" spans="1:244" s="54" customFormat="1" x14ac:dyDescent="0.2">
      <c r="A407" s="62"/>
      <c r="B407" s="62"/>
      <c r="D407" s="70"/>
      <c r="E407" s="70"/>
      <c r="F407" s="70"/>
      <c r="G407" s="70"/>
      <c r="H407" s="71"/>
      <c r="I407" s="70"/>
    </row>
    <row r="408" spans="1:244" s="54" customFormat="1" x14ac:dyDescent="0.2">
      <c r="A408" s="62"/>
      <c r="B408" s="62"/>
      <c r="D408" s="70"/>
      <c r="E408" s="70"/>
      <c r="F408" s="70"/>
      <c r="G408" s="70"/>
      <c r="H408" s="71"/>
      <c r="I408" s="70"/>
    </row>
    <row r="409" spans="1:244" s="54" customFormat="1" ht="13.5" customHeight="1" x14ac:dyDescent="0.2">
      <c r="A409" s="100" t="s">
        <v>201</v>
      </c>
      <c r="B409" s="100"/>
      <c r="D409" s="70"/>
      <c r="E409" s="70"/>
      <c r="F409" s="70"/>
      <c r="G409" s="70"/>
      <c r="H409" s="71"/>
      <c r="I409" s="70"/>
    </row>
    <row r="410" spans="1:244" ht="12.4" customHeight="1" x14ac:dyDescent="0.2">
      <c r="A410" s="56" t="s">
        <v>193</v>
      </c>
      <c r="B410" s="56"/>
      <c r="C410" s="56"/>
      <c r="D410" s="56"/>
      <c r="E410" s="56"/>
      <c r="F410" s="56"/>
      <c r="G410" s="56"/>
      <c r="H410" s="79"/>
      <c r="I410" s="56"/>
      <c r="J410" s="56"/>
      <c r="K410" s="56"/>
      <c r="L410" s="56"/>
      <c r="M410" s="56"/>
      <c r="N410" s="56"/>
      <c r="O410" s="56"/>
      <c r="P410" s="56"/>
      <c r="Q410" s="56"/>
      <c r="R410" s="56"/>
      <c r="S410" s="56"/>
      <c r="T410" s="56"/>
      <c r="U410" s="56"/>
      <c r="V410" s="56"/>
      <c r="W410" s="56"/>
      <c r="X410" s="56"/>
      <c r="Y410" s="56"/>
      <c r="Z410" s="56"/>
      <c r="AA410" s="56"/>
      <c r="AB410" s="56"/>
      <c r="AC410" s="56"/>
      <c r="AD410" s="56"/>
      <c r="AE410" s="56"/>
      <c r="AF410" s="56"/>
      <c r="AG410" s="56"/>
      <c r="AH410" s="56"/>
      <c r="AI410" s="56"/>
      <c r="AJ410" s="56"/>
      <c r="AK410" s="56"/>
      <c r="AL410" s="56"/>
      <c r="AM410" s="56"/>
      <c r="AN410" s="56"/>
      <c r="AO410" s="56"/>
      <c r="AP410" s="56"/>
      <c r="AQ410" s="56"/>
      <c r="AR410" s="56"/>
      <c r="AS410" s="56"/>
      <c r="AT410" s="56"/>
      <c r="AU410" s="56"/>
      <c r="AV410" s="56"/>
      <c r="AW410" s="56"/>
      <c r="AX410" s="56"/>
      <c r="AY410" s="56"/>
      <c r="AZ410" s="56"/>
      <c r="BA410" s="56"/>
      <c r="BB410" s="56"/>
      <c r="BC410" s="56"/>
      <c r="BD410" s="56"/>
      <c r="BE410" s="56"/>
      <c r="BF410" s="56"/>
      <c r="BG410" s="56"/>
      <c r="BH410" s="56"/>
      <c r="BI410" s="56"/>
      <c r="BJ410" s="56"/>
      <c r="BK410" s="56"/>
      <c r="BL410" s="56"/>
      <c r="BM410" s="56"/>
      <c r="BN410" s="56"/>
      <c r="BO410" s="56"/>
      <c r="BP410" s="56"/>
      <c r="BQ410" s="56"/>
      <c r="BR410" s="56"/>
      <c r="BS410" s="56"/>
      <c r="BT410" s="56"/>
      <c r="BU410" s="56"/>
      <c r="BV410" s="56"/>
      <c r="BW410" s="56"/>
      <c r="BX410" s="56"/>
      <c r="BY410" s="56"/>
      <c r="BZ410" s="56"/>
      <c r="CA410" s="56"/>
      <c r="CB410" s="56"/>
      <c r="CC410" s="56"/>
      <c r="CD410" s="56"/>
      <c r="CE410" s="56"/>
      <c r="CF410" s="56"/>
      <c r="CG410" s="56"/>
      <c r="CH410" s="56"/>
      <c r="CI410" s="56"/>
      <c r="CJ410" s="56"/>
      <c r="CK410" s="56"/>
      <c r="CL410" s="56"/>
      <c r="CM410" s="56"/>
      <c r="CN410" s="56"/>
      <c r="CO410" s="56"/>
      <c r="CP410" s="56"/>
      <c r="CQ410" s="56"/>
      <c r="CR410" s="56"/>
      <c r="CS410" s="56"/>
      <c r="CT410" s="56"/>
      <c r="CU410" s="56"/>
      <c r="CV410" s="56"/>
      <c r="CW410" s="56"/>
      <c r="CX410" s="56"/>
      <c r="CY410" s="56"/>
      <c r="CZ410" s="56"/>
      <c r="DA410" s="56"/>
      <c r="DB410" s="56"/>
      <c r="DC410" s="56"/>
      <c r="DD410" s="56"/>
      <c r="DE410" s="56"/>
      <c r="DF410" s="56"/>
      <c r="DG410" s="56"/>
      <c r="DH410" s="56"/>
      <c r="DI410" s="56"/>
      <c r="DJ410" s="56"/>
      <c r="DK410" s="56"/>
      <c r="DL410" s="56"/>
      <c r="DM410" s="56"/>
      <c r="DN410" s="56"/>
      <c r="DO410" s="56"/>
      <c r="DP410" s="56"/>
      <c r="DQ410" s="56"/>
      <c r="DR410" s="56"/>
      <c r="DS410" s="56"/>
      <c r="DT410" s="56"/>
      <c r="DU410" s="56"/>
      <c r="DV410" s="56"/>
      <c r="DW410" s="56"/>
      <c r="DX410" s="56"/>
      <c r="DY410" s="56"/>
      <c r="DZ410" s="56"/>
      <c r="EA410" s="56"/>
      <c r="EB410" s="56"/>
      <c r="EC410" s="56"/>
      <c r="ED410" s="56"/>
      <c r="EE410" s="56"/>
      <c r="EF410" s="56"/>
      <c r="EG410" s="56"/>
      <c r="EH410" s="56"/>
      <c r="EI410" s="56"/>
      <c r="EJ410" s="56"/>
      <c r="EK410" s="56"/>
      <c r="EL410" s="56"/>
      <c r="EM410" s="56"/>
      <c r="EN410" s="56"/>
      <c r="EO410" s="56"/>
      <c r="EP410" s="56"/>
      <c r="EQ410" s="56"/>
      <c r="ER410" s="56"/>
      <c r="ES410" s="56"/>
      <c r="ET410" s="56"/>
      <c r="EU410" s="56"/>
      <c r="EV410" s="56"/>
      <c r="EW410" s="56"/>
      <c r="EX410" s="56"/>
      <c r="EY410" s="56"/>
      <c r="EZ410" s="56"/>
      <c r="FA410" s="56"/>
      <c r="FB410" s="56"/>
      <c r="FC410" s="56"/>
      <c r="FD410" s="56"/>
      <c r="FE410" s="56"/>
      <c r="FF410" s="56"/>
      <c r="FG410" s="56"/>
      <c r="FH410" s="56"/>
      <c r="FI410" s="56"/>
      <c r="FJ410" s="56"/>
      <c r="FK410" s="56"/>
      <c r="FL410" s="56"/>
      <c r="FM410" s="56"/>
      <c r="FN410" s="56"/>
      <c r="FO410" s="56"/>
      <c r="FP410" s="56"/>
      <c r="FQ410" s="56"/>
      <c r="FR410" s="56"/>
      <c r="FS410" s="56"/>
      <c r="FT410" s="56"/>
      <c r="FU410" s="56"/>
      <c r="FV410" s="56"/>
      <c r="FW410" s="56"/>
      <c r="FX410" s="56"/>
      <c r="FY410" s="56"/>
      <c r="FZ410" s="56"/>
      <c r="GA410" s="56"/>
      <c r="GB410" s="56"/>
      <c r="GC410" s="56"/>
      <c r="GD410" s="56"/>
      <c r="GE410" s="56"/>
      <c r="GF410" s="56"/>
      <c r="GG410" s="56"/>
      <c r="GH410" s="56"/>
      <c r="GI410" s="56"/>
      <c r="GJ410" s="56"/>
      <c r="GK410" s="56"/>
      <c r="GL410" s="56"/>
      <c r="GM410" s="56"/>
      <c r="GN410" s="56"/>
      <c r="GO410" s="56"/>
      <c r="GP410" s="56"/>
      <c r="GQ410" s="56"/>
      <c r="GR410" s="56"/>
      <c r="GS410" s="56"/>
      <c r="GT410" s="56"/>
      <c r="GU410" s="56"/>
      <c r="GV410" s="56"/>
      <c r="GW410" s="56"/>
      <c r="GX410" s="56"/>
      <c r="GY410" s="56"/>
      <c r="GZ410" s="56"/>
      <c r="HA410" s="56"/>
      <c r="HB410" s="56"/>
      <c r="HC410" s="56"/>
      <c r="HD410" s="56"/>
      <c r="HE410" s="56"/>
      <c r="HF410" s="56"/>
      <c r="HG410" s="56"/>
      <c r="HH410" s="56"/>
      <c r="HI410" s="56"/>
      <c r="HJ410" s="56"/>
      <c r="HK410" s="56"/>
      <c r="HL410" s="56"/>
      <c r="HM410" s="56"/>
      <c r="HN410" s="56"/>
      <c r="HO410" s="56"/>
      <c r="HP410" s="56"/>
      <c r="HQ410" s="56"/>
      <c r="HR410" s="56"/>
      <c r="HS410" s="56"/>
      <c r="HT410" s="56"/>
      <c r="HU410" s="56"/>
      <c r="HV410" s="56"/>
      <c r="HW410" s="56"/>
      <c r="HX410" s="56"/>
      <c r="HY410" s="56"/>
      <c r="HZ410" s="56"/>
      <c r="IA410" s="56"/>
      <c r="IB410" s="56"/>
      <c r="IC410" s="56"/>
      <c r="ID410" s="56"/>
      <c r="IE410" s="56"/>
      <c r="IF410" s="56"/>
      <c r="IG410" s="56"/>
      <c r="IH410" s="56"/>
      <c r="II410" s="56"/>
      <c r="IJ410" s="56"/>
    </row>
    <row r="411" spans="1:244" s="54" customFormat="1" x14ac:dyDescent="0.2">
      <c r="A411" s="62" t="s">
        <v>52</v>
      </c>
      <c r="B411" s="62"/>
      <c r="D411" s="70"/>
      <c r="E411" s="70"/>
      <c r="F411" s="70"/>
      <c r="G411" s="70"/>
      <c r="H411" s="71"/>
      <c r="I411" s="70"/>
    </row>
    <row r="412" spans="1:244" s="54" customFormat="1" x14ac:dyDescent="0.2">
      <c r="A412" s="63" t="s">
        <v>395</v>
      </c>
      <c r="B412" s="63" t="s">
        <v>273</v>
      </c>
      <c r="C412" s="72" t="s">
        <v>415</v>
      </c>
      <c r="D412" s="65">
        <v>100000</v>
      </c>
      <c r="E412" s="65"/>
      <c r="F412" s="65">
        <f t="shared" ref="F412:F413" si="51">SUM(D412:E412)</f>
        <v>100000</v>
      </c>
      <c r="G412" s="65">
        <v>0</v>
      </c>
      <c r="H412" s="66">
        <v>0</v>
      </c>
      <c r="I412" s="45" t="s">
        <v>260</v>
      </c>
    </row>
    <row r="413" spans="1:244" s="54" customFormat="1" x14ac:dyDescent="0.2">
      <c r="A413" s="63" t="s">
        <v>376</v>
      </c>
      <c r="B413" s="63" t="s">
        <v>188</v>
      </c>
      <c r="C413" s="72" t="s">
        <v>292</v>
      </c>
      <c r="D413" s="65">
        <v>0</v>
      </c>
      <c r="E413" s="65"/>
      <c r="F413" s="65">
        <f t="shared" si="51"/>
        <v>0</v>
      </c>
      <c r="G413" s="65">
        <v>59142</v>
      </c>
      <c r="H413" s="66">
        <v>0</v>
      </c>
      <c r="I413" s="45" t="s">
        <v>260</v>
      </c>
    </row>
    <row r="414" spans="1:244" x14ac:dyDescent="0.2">
      <c r="A414" s="63" t="s">
        <v>459</v>
      </c>
      <c r="B414" s="63" t="s">
        <v>462</v>
      </c>
      <c r="C414" s="72" t="s">
        <v>173</v>
      </c>
      <c r="D414" s="65">
        <v>400000</v>
      </c>
      <c r="E414" s="65"/>
      <c r="F414" s="65">
        <f t="shared" ref="F414:F416" si="52">SUM(D414:E414)</f>
        <v>400000</v>
      </c>
      <c r="G414" s="65">
        <v>278556</v>
      </c>
      <c r="H414" s="66">
        <v>0.69638999999999995</v>
      </c>
      <c r="I414" s="45" t="s">
        <v>260</v>
      </c>
    </row>
    <row r="415" spans="1:244" x14ac:dyDescent="0.2">
      <c r="A415" s="63" t="s">
        <v>460</v>
      </c>
      <c r="B415" s="63" t="s">
        <v>463</v>
      </c>
      <c r="C415" s="72" t="s">
        <v>58</v>
      </c>
      <c r="D415" s="65">
        <v>700000</v>
      </c>
      <c r="E415" s="65"/>
      <c r="F415" s="65">
        <f t="shared" si="52"/>
        <v>700000</v>
      </c>
      <c r="G415" s="65">
        <v>100815</v>
      </c>
      <c r="H415" s="66">
        <v>0.14402142857142858</v>
      </c>
      <c r="I415" s="45" t="s">
        <v>260</v>
      </c>
    </row>
    <row r="416" spans="1:244" x14ac:dyDescent="0.2">
      <c r="A416" s="63" t="s">
        <v>461</v>
      </c>
      <c r="B416" s="63" t="s">
        <v>464</v>
      </c>
      <c r="C416" s="64" t="s">
        <v>106</v>
      </c>
      <c r="D416" s="65">
        <v>60000</v>
      </c>
      <c r="E416" s="65"/>
      <c r="F416" s="65">
        <f t="shared" si="52"/>
        <v>60000</v>
      </c>
      <c r="G416" s="65">
        <v>51990</v>
      </c>
      <c r="H416" s="66">
        <v>0.86650000000000005</v>
      </c>
      <c r="I416" s="45" t="s">
        <v>260</v>
      </c>
    </row>
    <row r="417" spans="1:244" x14ac:dyDescent="0.2">
      <c r="A417" s="63" t="s">
        <v>188</v>
      </c>
      <c r="B417" s="63" t="s">
        <v>188</v>
      </c>
      <c r="C417" s="64" t="s">
        <v>383</v>
      </c>
      <c r="D417" s="65">
        <v>150000</v>
      </c>
      <c r="E417" s="65"/>
      <c r="F417" s="65">
        <f t="shared" ref="F417:F420" si="53">SUM(D417:E417)</f>
        <v>150000</v>
      </c>
      <c r="G417" s="65">
        <v>180840</v>
      </c>
      <c r="H417" s="66">
        <v>1.2056</v>
      </c>
      <c r="I417" s="45" t="s">
        <v>260</v>
      </c>
    </row>
    <row r="418" spans="1:244" x14ac:dyDescent="0.2">
      <c r="A418" s="63" t="s">
        <v>185</v>
      </c>
      <c r="B418" s="63" t="s">
        <v>185</v>
      </c>
      <c r="C418" s="64" t="s">
        <v>164</v>
      </c>
      <c r="D418" s="65">
        <v>25000</v>
      </c>
      <c r="E418" s="65"/>
      <c r="F418" s="65">
        <f t="shared" si="53"/>
        <v>25000</v>
      </c>
      <c r="G418" s="65">
        <v>19000</v>
      </c>
      <c r="H418" s="66">
        <v>0.76</v>
      </c>
      <c r="I418" s="45" t="s">
        <v>260</v>
      </c>
    </row>
    <row r="419" spans="1:244" x14ac:dyDescent="0.2">
      <c r="A419" s="63" t="s">
        <v>185</v>
      </c>
      <c r="B419" s="63"/>
      <c r="C419" s="64" t="s">
        <v>235</v>
      </c>
      <c r="D419" s="65">
        <v>55000</v>
      </c>
      <c r="E419" s="65"/>
      <c r="F419" s="65">
        <f t="shared" si="53"/>
        <v>55000</v>
      </c>
      <c r="G419" s="65">
        <v>10979</v>
      </c>
      <c r="H419" s="66">
        <v>0.19961818181818181</v>
      </c>
      <c r="I419" s="45" t="s">
        <v>260</v>
      </c>
    </row>
    <row r="420" spans="1:244" x14ac:dyDescent="0.2">
      <c r="A420" s="63" t="s">
        <v>264</v>
      </c>
      <c r="B420" s="63" t="s">
        <v>264</v>
      </c>
      <c r="C420" s="64" t="s">
        <v>81</v>
      </c>
      <c r="D420" s="65">
        <v>375000</v>
      </c>
      <c r="E420" s="65"/>
      <c r="F420" s="65">
        <f t="shared" si="53"/>
        <v>375000</v>
      </c>
      <c r="G420" s="65">
        <v>161582</v>
      </c>
      <c r="H420" s="66">
        <v>0.43088533333333334</v>
      </c>
      <c r="I420" s="45" t="s">
        <v>260</v>
      </c>
    </row>
    <row r="421" spans="1:244" s="54" customFormat="1" x14ac:dyDescent="0.2">
      <c r="A421" s="73"/>
      <c r="B421" s="73"/>
      <c r="C421" s="74" t="s">
        <v>53</v>
      </c>
      <c r="D421" s="75">
        <f t="shared" ref="D421" si="54">SUM(D412:D420)</f>
        <v>1865000</v>
      </c>
      <c r="E421" s="75">
        <f t="shared" ref="E421:F421" si="55">SUM(E412:E420)</f>
        <v>0</v>
      </c>
      <c r="F421" s="75">
        <f t="shared" si="55"/>
        <v>1865000</v>
      </c>
      <c r="G421" s="75">
        <v>862904</v>
      </c>
      <c r="H421" s="130">
        <v>0.46268310991957107</v>
      </c>
      <c r="I421" s="70"/>
    </row>
    <row r="422" spans="1:244" s="54" customFormat="1" x14ac:dyDescent="0.2">
      <c r="A422" s="62"/>
      <c r="B422" s="62"/>
      <c r="D422" s="70"/>
      <c r="E422" s="70"/>
      <c r="F422" s="70"/>
      <c r="G422" s="70"/>
      <c r="H422" s="71"/>
      <c r="I422" s="70"/>
    </row>
    <row r="423" spans="1:244" s="54" customFormat="1" x14ac:dyDescent="0.2">
      <c r="A423" s="62"/>
      <c r="B423" s="62"/>
      <c r="D423" s="70"/>
      <c r="E423" s="70"/>
      <c r="F423" s="70"/>
      <c r="G423" s="70"/>
      <c r="H423" s="71"/>
      <c r="I423" s="70"/>
    </row>
    <row r="424" spans="1:244" s="54" customFormat="1" ht="13.5" customHeight="1" x14ac:dyDescent="0.2">
      <c r="A424" s="100" t="s">
        <v>201</v>
      </c>
      <c r="B424" s="100"/>
      <c r="D424" s="70"/>
      <c r="E424" s="70"/>
      <c r="F424" s="70"/>
      <c r="G424" s="70"/>
      <c r="H424" s="71"/>
      <c r="I424" s="70"/>
    </row>
    <row r="425" spans="1:244" ht="12.4" customHeight="1" x14ac:dyDescent="0.2">
      <c r="A425" s="56" t="s">
        <v>193</v>
      </c>
      <c r="B425" s="56"/>
      <c r="C425" s="56"/>
      <c r="D425" s="56"/>
      <c r="E425" s="56"/>
      <c r="F425" s="56"/>
      <c r="G425" s="56"/>
      <c r="H425" s="79"/>
      <c r="I425" s="56"/>
      <c r="J425" s="56"/>
      <c r="K425" s="56"/>
      <c r="L425" s="56"/>
      <c r="M425" s="56"/>
      <c r="N425" s="56"/>
      <c r="O425" s="56"/>
      <c r="P425" s="56"/>
      <c r="Q425" s="56"/>
      <c r="R425" s="56"/>
      <c r="S425" s="56"/>
      <c r="T425" s="56"/>
      <c r="U425" s="56"/>
      <c r="V425" s="56"/>
      <c r="W425" s="56"/>
      <c r="X425" s="56"/>
      <c r="Y425" s="56"/>
      <c r="Z425" s="56"/>
      <c r="AA425" s="56"/>
      <c r="AB425" s="56"/>
      <c r="AC425" s="56"/>
      <c r="AD425" s="56"/>
      <c r="AE425" s="56"/>
      <c r="AF425" s="56"/>
      <c r="AG425" s="56"/>
      <c r="AH425" s="56"/>
      <c r="AI425" s="56"/>
      <c r="AJ425" s="56"/>
      <c r="AK425" s="56"/>
      <c r="AL425" s="56"/>
      <c r="AM425" s="56"/>
      <c r="AN425" s="56"/>
      <c r="AO425" s="56"/>
      <c r="AP425" s="56"/>
      <c r="AQ425" s="56"/>
      <c r="AR425" s="56"/>
      <c r="AS425" s="56"/>
      <c r="AT425" s="56"/>
      <c r="AU425" s="56"/>
      <c r="AV425" s="56"/>
      <c r="AW425" s="56"/>
      <c r="AX425" s="56"/>
      <c r="AY425" s="56"/>
      <c r="AZ425" s="56"/>
      <c r="BA425" s="56"/>
      <c r="BB425" s="56"/>
      <c r="BC425" s="56"/>
      <c r="BD425" s="56"/>
      <c r="BE425" s="56"/>
      <c r="BF425" s="56"/>
      <c r="BG425" s="56"/>
      <c r="BH425" s="56"/>
      <c r="BI425" s="56"/>
      <c r="BJ425" s="56"/>
      <c r="BK425" s="56"/>
      <c r="BL425" s="56"/>
      <c r="BM425" s="56"/>
      <c r="BN425" s="56"/>
      <c r="BO425" s="56"/>
      <c r="BP425" s="56"/>
      <c r="BQ425" s="56"/>
      <c r="BR425" s="56"/>
      <c r="BS425" s="56"/>
      <c r="BT425" s="56"/>
      <c r="BU425" s="56"/>
      <c r="BV425" s="56"/>
      <c r="BW425" s="56"/>
      <c r="BX425" s="56"/>
      <c r="BY425" s="56"/>
      <c r="BZ425" s="56"/>
      <c r="CA425" s="56"/>
      <c r="CB425" s="56"/>
      <c r="CC425" s="56"/>
      <c r="CD425" s="56"/>
      <c r="CE425" s="56"/>
      <c r="CF425" s="56"/>
      <c r="CG425" s="56"/>
      <c r="CH425" s="56"/>
      <c r="CI425" s="56"/>
      <c r="CJ425" s="56"/>
      <c r="CK425" s="56"/>
      <c r="CL425" s="56"/>
      <c r="CM425" s="56"/>
      <c r="CN425" s="56"/>
      <c r="CO425" s="56"/>
      <c r="CP425" s="56"/>
      <c r="CQ425" s="56"/>
      <c r="CR425" s="56"/>
      <c r="CS425" s="56"/>
      <c r="CT425" s="56"/>
      <c r="CU425" s="56"/>
      <c r="CV425" s="56"/>
      <c r="CW425" s="56"/>
      <c r="CX425" s="56"/>
      <c r="CY425" s="56"/>
      <c r="CZ425" s="56"/>
      <c r="DA425" s="56"/>
      <c r="DB425" s="56"/>
      <c r="DC425" s="56"/>
      <c r="DD425" s="56"/>
      <c r="DE425" s="56"/>
      <c r="DF425" s="56"/>
      <c r="DG425" s="56"/>
      <c r="DH425" s="56"/>
      <c r="DI425" s="56"/>
      <c r="DJ425" s="56"/>
      <c r="DK425" s="56"/>
      <c r="DL425" s="56"/>
      <c r="DM425" s="56"/>
      <c r="DN425" s="56"/>
      <c r="DO425" s="56"/>
      <c r="DP425" s="56"/>
      <c r="DQ425" s="56"/>
      <c r="DR425" s="56"/>
      <c r="DS425" s="56"/>
      <c r="DT425" s="56"/>
      <c r="DU425" s="56"/>
      <c r="DV425" s="56"/>
      <c r="DW425" s="56"/>
      <c r="DX425" s="56"/>
      <c r="DY425" s="56"/>
      <c r="DZ425" s="56"/>
      <c r="EA425" s="56"/>
      <c r="EB425" s="56"/>
      <c r="EC425" s="56"/>
      <c r="ED425" s="56"/>
      <c r="EE425" s="56"/>
      <c r="EF425" s="56"/>
      <c r="EG425" s="56"/>
      <c r="EH425" s="56"/>
      <c r="EI425" s="56"/>
      <c r="EJ425" s="56"/>
      <c r="EK425" s="56"/>
      <c r="EL425" s="56"/>
      <c r="EM425" s="56"/>
      <c r="EN425" s="56"/>
      <c r="EO425" s="56"/>
      <c r="EP425" s="56"/>
      <c r="EQ425" s="56"/>
      <c r="ER425" s="56"/>
      <c r="ES425" s="56"/>
      <c r="ET425" s="56"/>
      <c r="EU425" s="56"/>
      <c r="EV425" s="56"/>
      <c r="EW425" s="56"/>
      <c r="EX425" s="56"/>
      <c r="EY425" s="56"/>
      <c r="EZ425" s="56"/>
      <c r="FA425" s="56"/>
      <c r="FB425" s="56"/>
      <c r="FC425" s="56"/>
      <c r="FD425" s="56"/>
      <c r="FE425" s="56"/>
      <c r="FF425" s="56"/>
      <c r="FG425" s="56"/>
      <c r="FH425" s="56"/>
      <c r="FI425" s="56"/>
      <c r="FJ425" s="56"/>
      <c r="FK425" s="56"/>
      <c r="FL425" s="56"/>
      <c r="FM425" s="56"/>
      <c r="FN425" s="56"/>
      <c r="FO425" s="56"/>
      <c r="FP425" s="56"/>
      <c r="FQ425" s="56"/>
      <c r="FR425" s="56"/>
      <c r="FS425" s="56"/>
      <c r="FT425" s="56"/>
      <c r="FU425" s="56"/>
      <c r="FV425" s="56"/>
      <c r="FW425" s="56"/>
      <c r="FX425" s="56"/>
      <c r="FY425" s="56"/>
      <c r="FZ425" s="56"/>
      <c r="GA425" s="56"/>
      <c r="GB425" s="56"/>
      <c r="GC425" s="56"/>
      <c r="GD425" s="56"/>
      <c r="GE425" s="56"/>
      <c r="GF425" s="56"/>
      <c r="GG425" s="56"/>
      <c r="GH425" s="56"/>
      <c r="GI425" s="56"/>
      <c r="GJ425" s="56"/>
      <c r="GK425" s="56"/>
      <c r="GL425" s="56"/>
      <c r="GM425" s="56"/>
      <c r="GN425" s="56"/>
      <c r="GO425" s="56"/>
      <c r="GP425" s="56"/>
      <c r="GQ425" s="56"/>
      <c r="GR425" s="56"/>
      <c r="GS425" s="56"/>
      <c r="GT425" s="56"/>
      <c r="GU425" s="56"/>
      <c r="GV425" s="56"/>
      <c r="GW425" s="56"/>
      <c r="GX425" s="56"/>
      <c r="GY425" s="56"/>
      <c r="GZ425" s="56"/>
      <c r="HA425" s="56"/>
      <c r="HB425" s="56"/>
      <c r="HC425" s="56"/>
      <c r="HD425" s="56"/>
      <c r="HE425" s="56"/>
      <c r="HF425" s="56"/>
      <c r="HG425" s="56"/>
      <c r="HH425" s="56"/>
      <c r="HI425" s="56"/>
      <c r="HJ425" s="56"/>
      <c r="HK425" s="56"/>
      <c r="HL425" s="56"/>
      <c r="HM425" s="56"/>
      <c r="HN425" s="56"/>
      <c r="HO425" s="56"/>
      <c r="HP425" s="56"/>
      <c r="HQ425" s="56"/>
      <c r="HR425" s="56"/>
      <c r="HS425" s="56"/>
      <c r="HT425" s="56"/>
      <c r="HU425" s="56"/>
      <c r="HV425" s="56"/>
      <c r="HW425" s="56"/>
      <c r="HX425" s="56"/>
      <c r="HY425" s="56"/>
      <c r="HZ425" s="56"/>
      <c r="IA425" s="56"/>
      <c r="IB425" s="56"/>
      <c r="IC425" s="56"/>
      <c r="ID425" s="56"/>
      <c r="IE425" s="56"/>
      <c r="IF425" s="56"/>
      <c r="IG425" s="56"/>
      <c r="IH425" s="56"/>
      <c r="II425" s="56"/>
      <c r="IJ425" s="56"/>
    </row>
    <row r="426" spans="1:244" s="54" customFormat="1" x14ac:dyDescent="0.2">
      <c r="A426" s="62" t="s">
        <v>50</v>
      </c>
      <c r="B426" s="62"/>
      <c r="D426" s="70"/>
      <c r="E426" s="70"/>
      <c r="F426" s="70"/>
      <c r="G426" s="70"/>
      <c r="H426" s="71"/>
      <c r="I426" s="70"/>
    </row>
    <row r="427" spans="1:244" x14ac:dyDescent="0.2">
      <c r="A427" s="63" t="s">
        <v>457</v>
      </c>
      <c r="B427" s="63" t="s">
        <v>306</v>
      </c>
      <c r="C427" s="64" t="s">
        <v>458</v>
      </c>
      <c r="D427" s="65">
        <v>0</v>
      </c>
      <c r="E427" s="65"/>
      <c r="F427" s="65">
        <f>SUM(D427:E427)</f>
        <v>0</v>
      </c>
      <c r="G427" s="65">
        <v>33237</v>
      </c>
      <c r="H427" s="66">
        <v>0</v>
      </c>
      <c r="I427" s="45" t="s">
        <v>261</v>
      </c>
    </row>
    <row r="428" spans="1:244" s="54" customFormat="1" x14ac:dyDescent="0.2">
      <c r="A428" s="73"/>
      <c r="B428" s="73"/>
      <c r="C428" s="74" t="s">
        <v>51</v>
      </c>
      <c r="D428" s="75">
        <f t="shared" ref="D428:F428" si="56">SUM(D427:D427)</f>
        <v>0</v>
      </c>
      <c r="E428" s="75">
        <f t="shared" si="56"/>
        <v>0</v>
      </c>
      <c r="F428" s="75">
        <f t="shared" si="56"/>
        <v>0</v>
      </c>
      <c r="G428" s="75">
        <v>33237</v>
      </c>
      <c r="H428" s="130">
        <v>0</v>
      </c>
      <c r="I428" s="70"/>
    </row>
    <row r="429" spans="1:244" s="54" customFormat="1" x14ac:dyDescent="0.2">
      <c r="A429" s="62"/>
      <c r="B429" s="62"/>
      <c r="D429" s="70"/>
      <c r="E429" s="70"/>
      <c r="F429" s="70"/>
      <c r="G429" s="70"/>
      <c r="H429" s="71"/>
      <c r="I429" s="70"/>
    </row>
    <row r="430" spans="1:244" s="54" customFormat="1" x14ac:dyDescent="0.2">
      <c r="A430" s="62"/>
      <c r="B430" s="62"/>
      <c r="D430" s="70"/>
      <c r="E430" s="70"/>
      <c r="F430" s="70"/>
      <c r="G430" s="70"/>
      <c r="H430" s="71"/>
      <c r="I430" s="70"/>
    </row>
    <row r="431" spans="1:244" s="48" customFormat="1" ht="12.6" customHeight="1" x14ac:dyDescent="0.2">
      <c r="A431" s="56" t="s">
        <v>317</v>
      </c>
      <c r="B431" s="56"/>
      <c r="D431" s="61"/>
      <c r="E431" s="61"/>
      <c r="F431" s="61"/>
      <c r="G431" s="61"/>
      <c r="H431" s="49"/>
      <c r="I431" s="61"/>
      <c r="L431" s="43"/>
      <c r="M431" s="43"/>
      <c r="N431" s="44"/>
      <c r="O431" s="45"/>
      <c r="P431" s="45"/>
      <c r="Q431" s="45"/>
      <c r="R431" s="45"/>
      <c r="S431" s="45"/>
      <c r="T431" s="101"/>
    </row>
    <row r="432" spans="1:244" s="48" customFormat="1" x14ac:dyDescent="0.2">
      <c r="A432" s="56" t="s">
        <v>193</v>
      </c>
      <c r="B432" s="56"/>
      <c r="D432" s="61"/>
      <c r="E432" s="61"/>
      <c r="F432" s="61"/>
      <c r="G432" s="61"/>
      <c r="H432" s="49"/>
      <c r="I432" s="61"/>
    </row>
    <row r="433" spans="1:20" s="54" customFormat="1" x14ac:dyDescent="0.2">
      <c r="A433" s="62" t="s">
        <v>50</v>
      </c>
      <c r="B433" s="62"/>
      <c r="D433" s="70"/>
      <c r="E433" s="70"/>
      <c r="F433" s="70"/>
      <c r="G433" s="70"/>
      <c r="H433" s="71"/>
      <c r="I433" s="70"/>
    </row>
    <row r="434" spans="1:20" x14ac:dyDescent="0.2">
      <c r="A434" s="63" t="s">
        <v>271</v>
      </c>
      <c r="B434" s="63" t="s">
        <v>271</v>
      </c>
      <c r="C434" s="64" t="s">
        <v>416</v>
      </c>
      <c r="D434" s="65">
        <v>1304000</v>
      </c>
      <c r="E434" s="65">
        <v>0</v>
      </c>
      <c r="F434" s="65">
        <f>SUM(D434:E434)</f>
        <v>1304000</v>
      </c>
      <c r="G434" s="65">
        <v>1304000</v>
      </c>
      <c r="H434" s="66">
        <v>1</v>
      </c>
      <c r="I434" s="45" t="s">
        <v>261</v>
      </c>
    </row>
    <row r="435" spans="1:20" s="54" customFormat="1" x14ac:dyDescent="0.2">
      <c r="A435" s="73"/>
      <c r="B435" s="73"/>
      <c r="C435" s="74" t="s">
        <v>51</v>
      </c>
      <c r="D435" s="75">
        <f>SUM(D434:D434)</f>
        <v>1304000</v>
      </c>
      <c r="E435" s="75">
        <f>SUM(E434:E434)</f>
        <v>0</v>
      </c>
      <c r="F435" s="75">
        <f>SUM(F434:F434)</f>
        <v>1304000</v>
      </c>
      <c r="G435" s="75">
        <v>1304000</v>
      </c>
      <c r="H435" s="130">
        <v>1</v>
      </c>
      <c r="I435" s="70"/>
    </row>
    <row r="436" spans="1:20" s="54" customFormat="1" x14ac:dyDescent="0.2">
      <c r="A436" s="62"/>
      <c r="B436" s="62"/>
      <c r="D436" s="70"/>
      <c r="E436" s="70"/>
      <c r="F436" s="70"/>
      <c r="G436" s="70"/>
      <c r="H436" s="71"/>
      <c r="I436" s="70"/>
    </row>
    <row r="437" spans="1:20" s="54" customFormat="1" x14ac:dyDescent="0.2">
      <c r="A437" s="62"/>
      <c r="B437" s="62"/>
      <c r="D437" s="70"/>
      <c r="E437" s="70"/>
      <c r="F437" s="70"/>
      <c r="G437" s="70"/>
      <c r="H437" s="71"/>
      <c r="I437" s="70"/>
      <c r="L437" s="43"/>
      <c r="M437" s="43"/>
      <c r="N437" s="44"/>
      <c r="O437" s="45"/>
      <c r="P437" s="45"/>
      <c r="Q437" s="45"/>
      <c r="R437" s="45"/>
      <c r="S437" s="45"/>
      <c r="T437" s="101"/>
    </row>
    <row r="438" spans="1:20" s="48" customFormat="1" ht="12.6" customHeight="1" x14ac:dyDescent="0.2">
      <c r="A438" s="56" t="s">
        <v>317</v>
      </c>
      <c r="B438" s="56"/>
      <c r="D438" s="61"/>
      <c r="E438" s="61"/>
      <c r="F438" s="61"/>
      <c r="G438" s="61"/>
      <c r="H438" s="49"/>
      <c r="I438" s="61"/>
      <c r="L438" s="43"/>
      <c r="M438" s="43"/>
      <c r="N438" s="44"/>
      <c r="O438" s="45"/>
      <c r="P438" s="45"/>
      <c r="Q438" s="45"/>
      <c r="R438" s="45"/>
      <c r="S438" s="45"/>
      <c r="T438" s="101"/>
    </row>
    <row r="439" spans="1:20" s="48" customFormat="1" ht="12.6" customHeight="1" x14ac:dyDescent="0.2">
      <c r="A439" s="56" t="s">
        <v>193</v>
      </c>
      <c r="B439" s="56"/>
      <c r="D439" s="61"/>
      <c r="E439" s="61"/>
      <c r="F439" s="61"/>
      <c r="G439" s="61"/>
      <c r="H439" s="49"/>
      <c r="I439" s="61"/>
      <c r="L439" s="43"/>
      <c r="M439" s="43"/>
      <c r="N439" s="44"/>
      <c r="O439" s="45"/>
      <c r="P439" s="45"/>
      <c r="Q439" s="45"/>
      <c r="R439" s="45"/>
      <c r="S439" s="45"/>
      <c r="T439" s="101"/>
    </row>
    <row r="440" spans="1:20" s="54" customFormat="1" ht="12.6" customHeight="1" x14ac:dyDescent="0.2">
      <c r="A440" s="62" t="s">
        <v>52</v>
      </c>
      <c r="B440" s="62"/>
      <c r="D440" s="70"/>
      <c r="E440" s="70"/>
      <c r="F440" s="70"/>
      <c r="G440" s="70"/>
      <c r="H440" s="71"/>
      <c r="I440" s="70"/>
      <c r="L440" s="43"/>
      <c r="M440" s="43"/>
      <c r="N440" s="44"/>
      <c r="O440" s="45"/>
      <c r="P440" s="45"/>
      <c r="Q440" s="45"/>
      <c r="R440" s="45"/>
      <c r="S440" s="45"/>
      <c r="T440" s="101"/>
    </row>
    <row r="441" spans="1:20" ht="12.6" customHeight="1" x14ac:dyDescent="0.2">
      <c r="A441" s="63" t="s">
        <v>304</v>
      </c>
      <c r="B441" s="63" t="s">
        <v>272</v>
      </c>
      <c r="C441" s="64" t="s">
        <v>429</v>
      </c>
      <c r="D441" s="65">
        <v>3044856</v>
      </c>
      <c r="E441" s="65"/>
      <c r="F441" s="65">
        <f>SUM(D441:E441)</f>
        <v>3044856</v>
      </c>
      <c r="G441" s="65">
        <v>3044856</v>
      </c>
      <c r="H441" s="66">
        <v>1</v>
      </c>
      <c r="I441" s="45" t="s">
        <v>261</v>
      </c>
      <c r="L441" s="43"/>
      <c r="M441" s="43"/>
      <c r="O441" s="45"/>
      <c r="P441" s="45"/>
      <c r="Q441" s="45"/>
      <c r="R441" s="45"/>
      <c r="S441" s="45"/>
      <c r="T441" s="101"/>
    </row>
    <row r="442" spans="1:20" s="54" customFormat="1" ht="12.6" customHeight="1" x14ac:dyDescent="0.2">
      <c r="A442" s="73"/>
      <c r="B442" s="73"/>
      <c r="C442" s="74" t="s">
        <v>53</v>
      </c>
      <c r="D442" s="75">
        <f>SUM(D441:D441)</f>
        <v>3044856</v>
      </c>
      <c r="E442" s="75">
        <f>SUM(E441:E441)</f>
        <v>0</v>
      </c>
      <c r="F442" s="75">
        <f>SUM(F441:F441)</f>
        <v>3044856</v>
      </c>
      <c r="G442" s="75">
        <v>3044856</v>
      </c>
      <c r="H442" s="130">
        <v>1</v>
      </c>
      <c r="I442" s="70"/>
      <c r="L442" s="62"/>
      <c r="M442" s="62"/>
      <c r="O442" s="70"/>
      <c r="P442" s="70"/>
      <c r="Q442" s="70"/>
      <c r="R442" s="45"/>
      <c r="T442" s="70"/>
    </row>
    <row r="443" spans="1:20" s="54" customFormat="1" ht="12.6" customHeight="1" x14ac:dyDescent="0.2">
      <c r="A443" s="62"/>
      <c r="B443" s="62"/>
      <c r="D443" s="70"/>
      <c r="E443" s="70"/>
      <c r="F443" s="70"/>
      <c r="G443" s="70"/>
      <c r="H443" s="71"/>
      <c r="I443" s="70"/>
    </row>
    <row r="444" spans="1:20" s="54" customFormat="1" ht="12.6" customHeight="1" x14ac:dyDescent="0.2">
      <c r="A444" s="62"/>
      <c r="B444" s="62"/>
      <c r="D444" s="70"/>
      <c r="E444" s="70"/>
      <c r="F444" s="70"/>
      <c r="G444" s="70"/>
      <c r="H444" s="71"/>
      <c r="I444" s="70"/>
    </row>
    <row r="445" spans="1:20" s="48" customFormat="1" x14ac:dyDescent="0.2">
      <c r="A445" s="56" t="s">
        <v>202</v>
      </c>
      <c r="B445" s="56"/>
      <c r="D445" s="61"/>
      <c r="E445" s="61"/>
      <c r="F445" s="61"/>
      <c r="G445" s="61"/>
      <c r="H445" s="49"/>
      <c r="I445" s="61"/>
    </row>
    <row r="446" spans="1:20" s="48" customFormat="1" x14ac:dyDescent="0.2">
      <c r="A446" s="56" t="s">
        <v>193</v>
      </c>
      <c r="B446" s="56"/>
      <c r="D446" s="61"/>
      <c r="E446" s="61"/>
      <c r="F446" s="61"/>
      <c r="G446" s="61"/>
      <c r="H446" s="49"/>
      <c r="I446" s="61"/>
    </row>
    <row r="447" spans="1:20" s="54" customFormat="1" x14ac:dyDescent="0.2">
      <c r="A447" s="62" t="s">
        <v>52</v>
      </c>
      <c r="B447" s="62"/>
      <c r="D447" s="70"/>
      <c r="E447" s="70"/>
      <c r="F447" s="70"/>
      <c r="G447" s="70"/>
      <c r="H447" s="71"/>
      <c r="I447" s="70"/>
    </row>
    <row r="448" spans="1:20" x14ac:dyDescent="0.2">
      <c r="A448" s="63" t="s">
        <v>318</v>
      </c>
      <c r="B448" s="63" t="s">
        <v>287</v>
      </c>
      <c r="C448" s="64" t="s">
        <v>241</v>
      </c>
      <c r="D448" s="65">
        <v>800000</v>
      </c>
      <c r="E448" s="65"/>
      <c r="F448" s="65">
        <f>SUM(D448:E448)</f>
        <v>800000</v>
      </c>
      <c r="G448" s="65">
        <v>690000</v>
      </c>
      <c r="H448" s="66">
        <v>0.86250000000000004</v>
      </c>
      <c r="I448" s="45" t="s">
        <v>261</v>
      </c>
    </row>
    <row r="449" spans="1:9" x14ac:dyDescent="0.2">
      <c r="A449" s="63" t="s">
        <v>319</v>
      </c>
      <c r="B449" s="63"/>
      <c r="C449" s="64" t="s">
        <v>234</v>
      </c>
      <c r="D449" s="65">
        <v>1300000</v>
      </c>
      <c r="E449" s="65"/>
      <c r="F449" s="65">
        <f t="shared" ref="F449:F460" si="57">SUM(D449:E449)</f>
        <v>1300000</v>
      </c>
      <c r="G449" s="65">
        <v>1315000</v>
      </c>
      <c r="H449" s="66">
        <v>1.0115384615384615</v>
      </c>
      <c r="I449" s="45" t="s">
        <v>261</v>
      </c>
    </row>
    <row r="450" spans="1:9" x14ac:dyDescent="0.2">
      <c r="A450" s="63" t="s">
        <v>318</v>
      </c>
      <c r="B450" s="63"/>
      <c r="C450" s="64" t="s">
        <v>242</v>
      </c>
      <c r="D450" s="65">
        <v>200000</v>
      </c>
      <c r="E450" s="65"/>
      <c r="F450" s="65">
        <f t="shared" si="57"/>
        <v>200000</v>
      </c>
      <c r="G450" s="65">
        <v>240000</v>
      </c>
      <c r="H450" s="66">
        <v>1.2</v>
      </c>
      <c r="I450" s="45" t="s">
        <v>261</v>
      </c>
    </row>
    <row r="451" spans="1:9" x14ac:dyDescent="0.2">
      <c r="A451" s="63" t="s">
        <v>318</v>
      </c>
      <c r="B451" s="63"/>
      <c r="C451" s="64" t="s">
        <v>244</v>
      </c>
      <c r="D451" s="65">
        <v>200000</v>
      </c>
      <c r="E451" s="65"/>
      <c r="F451" s="65">
        <f t="shared" si="57"/>
        <v>200000</v>
      </c>
      <c r="G451" s="65">
        <v>178000</v>
      </c>
      <c r="H451" s="66">
        <v>0.89</v>
      </c>
      <c r="I451" s="45" t="s">
        <v>261</v>
      </c>
    </row>
    <row r="452" spans="1:9" x14ac:dyDescent="0.2">
      <c r="A452" s="63" t="s">
        <v>320</v>
      </c>
      <c r="B452" s="63"/>
      <c r="C452" s="64" t="s">
        <v>73</v>
      </c>
      <c r="D452" s="65">
        <v>300000</v>
      </c>
      <c r="E452" s="65"/>
      <c r="F452" s="65">
        <f t="shared" si="57"/>
        <v>300000</v>
      </c>
      <c r="G452" s="65">
        <v>0</v>
      </c>
      <c r="H452" s="66">
        <v>0</v>
      </c>
      <c r="I452" s="45" t="s">
        <v>261</v>
      </c>
    </row>
    <row r="453" spans="1:9" x14ac:dyDescent="0.2">
      <c r="A453" s="80" t="s">
        <v>321</v>
      </c>
      <c r="B453" s="63"/>
      <c r="C453" s="64" t="s">
        <v>401</v>
      </c>
      <c r="D453" s="65">
        <v>1500000</v>
      </c>
      <c r="E453" s="65">
        <v>20000</v>
      </c>
      <c r="F453" s="65">
        <f t="shared" si="57"/>
        <v>1520000</v>
      </c>
      <c r="G453" s="65">
        <v>1545000</v>
      </c>
      <c r="H453" s="66">
        <v>1.0164473684210527</v>
      </c>
      <c r="I453" s="82" t="s">
        <v>260</v>
      </c>
    </row>
    <row r="454" spans="1:9" s="99" customFormat="1" x14ac:dyDescent="0.2">
      <c r="A454" s="80" t="s">
        <v>321</v>
      </c>
      <c r="B454" s="80"/>
      <c r="C454" s="98" t="s">
        <v>123</v>
      </c>
      <c r="D454" s="65">
        <v>150000</v>
      </c>
      <c r="E454" s="91"/>
      <c r="F454" s="65">
        <f t="shared" si="57"/>
        <v>150000</v>
      </c>
      <c r="G454" s="65">
        <v>60000</v>
      </c>
      <c r="H454" s="66">
        <v>0.4</v>
      </c>
      <c r="I454" s="82" t="s">
        <v>260</v>
      </c>
    </row>
    <row r="455" spans="1:9" x14ac:dyDescent="0.2">
      <c r="A455" s="80" t="s">
        <v>321</v>
      </c>
      <c r="B455" s="80"/>
      <c r="C455" s="64" t="s">
        <v>243</v>
      </c>
      <c r="D455" s="65">
        <v>600000</v>
      </c>
      <c r="E455" s="65"/>
      <c r="F455" s="65">
        <f t="shared" si="57"/>
        <v>600000</v>
      </c>
      <c r="G455" s="65">
        <v>500000</v>
      </c>
      <c r="H455" s="66">
        <v>0.83333333333333337</v>
      </c>
      <c r="I455" s="82" t="s">
        <v>260</v>
      </c>
    </row>
    <row r="456" spans="1:9" x14ac:dyDescent="0.2">
      <c r="A456" s="80" t="s">
        <v>321</v>
      </c>
      <c r="B456" s="80"/>
      <c r="C456" s="64" t="s">
        <v>122</v>
      </c>
      <c r="D456" s="65">
        <v>700000</v>
      </c>
      <c r="E456" s="65"/>
      <c r="F456" s="65">
        <f t="shared" si="57"/>
        <v>700000</v>
      </c>
      <c r="G456" s="65">
        <v>676910</v>
      </c>
      <c r="H456" s="66">
        <v>0.96701428571428572</v>
      </c>
      <c r="I456" s="82" t="s">
        <v>260</v>
      </c>
    </row>
    <row r="457" spans="1:9" x14ac:dyDescent="0.2">
      <c r="A457" s="80" t="s">
        <v>321</v>
      </c>
      <c r="B457" s="80"/>
      <c r="C457" s="64" t="s">
        <v>331</v>
      </c>
      <c r="D457" s="65">
        <v>500000</v>
      </c>
      <c r="E457" s="65"/>
      <c r="F457" s="65">
        <f t="shared" si="57"/>
        <v>500000</v>
      </c>
      <c r="G457" s="65">
        <v>1080000</v>
      </c>
      <c r="H457" s="66">
        <v>2.16</v>
      </c>
      <c r="I457" s="82" t="s">
        <v>260</v>
      </c>
    </row>
    <row r="458" spans="1:9" x14ac:dyDescent="0.2">
      <c r="A458" s="80" t="s">
        <v>321</v>
      </c>
      <c r="B458" s="80"/>
      <c r="C458" s="64" t="s">
        <v>412</v>
      </c>
      <c r="D458" s="65">
        <v>450000</v>
      </c>
      <c r="E458" s="65"/>
      <c r="F458" s="65">
        <f t="shared" si="57"/>
        <v>450000</v>
      </c>
      <c r="G458" s="65">
        <v>435000</v>
      </c>
      <c r="H458" s="66">
        <v>0.96666666666666667</v>
      </c>
      <c r="I458" s="82" t="s">
        <v>260</v>
      </c>
    </row>
    <row r="459" spans="1:9" x14ac:dyDescent="0.2">
      <c r="A459" s="80" t="s">
        <v>273</v>
      </c>
      <c r="B459" s="80" t="s">
        <v>273</v>
      </c>
      <c r="C459" s="64" t="s">
        <v>338</v>
      </c>
      <c r="D459" s="65">
        <v>0</v>
      </c>
      <c r="E459" s="65">
        <v>1886000</v>
      </c>
      <c r="F459" s="65">
        <f t="shared" si="57"/>
        <v>1886000</v>
      </c>
      <c r="G459" s="65">
        <v>1886000</v>
      </c>
      <c r="H459" s="66">
        <v>1</v>
      </c>
      <c r="I459" s="45" t="s">
        <v>261</v>
      </c>
    </row>
    <row r="460" spans="1:9" x14ac:dyDescent="0.2">
      <c r="A460" s="80" t="s">
        <v>264</v>
      </c>
      <c r="B460" s="80" t="s">
        <v>264</v>
      </c>
      <c r="C460" s="64" t="s">
        <v>326</v>
      </c>
      <c r="D460" s="65">
        <v>0</v>
      </c>
      <c r="E460" s="65">
        <v>509220</v>
      </c>
      <c r="F460" s="65">
        <f t="shared" si="57"/>
        <v>509220</v>
      </c>
      <c r="G460" s="65">
        <v>509220</v>
      </c>
      <c r="H460" s="66">
        <v>1</v>
      </c>
      <c r="I460" s="45" t="s">
        <v>261</v>
      </c>
    </row>
    <row r="461" spans="1:9" s="54" customFormat="1" x14ac:dyDescent="0.2">
      <c r="A461" s="73"/>
      <c r="B461" s="73"/>
      <c r="C461" s="74" t="s">
        <v>53</v>
      </c>
      <c r="D461" s="75">
        <f t="shared" ref="D461" si="58">SUM(D448:D460)</f>
        <v>6700000</v>
      </c>
      <c r="E461" s="75">
        <f t="shared" ref="E461:F461" si="59">SUM(E448:E460)</f>
        <v>2415220</v>
      </c>
      <c r="F461" s="75">
        <f t="shared" si="59"/>
        <v>9115220</v>
      </c>
      <c r="G461" s="75">
        <v>9115130</v>
      </c>
      <c r="H461" s="130">
        <v>0.99999012640397045</v>
      </c>
      <c r="I461" s="70"/>
    </row>
    <row r="462" spans="1:9" s="54" customFormat="1" x14ac:dyDescent="0.2">
      <c r="A462" s="62"/>
      <c r="B462" s="62"/>
      <c r="D462" s="70"/>
      <c r="E462" s="70"/>
      <c r="F462" s="70"/>
      <c r="G462" s="70"/>
      <c r="H462" s="71"/>
      <c r="I462" s="70"/>
    </row>
    <row r="463" spans="1:9" s="54" customFormat="1" x14ac:dyDescent="0.2">
      <c r="A463" s="62"/>
      <c r="B463" s="62"/>
      <c r="D463" s="70"/>
      <c r="E463" s="70"/>
      <c r="F463" s="70"/>
      <c r="G463" s="70"/>
      <c r="H463" s="71"/>
      <c r="I463" s="70"/>
    </row>
    <row r="464" spans="1:9" s="48" customFormat="1" x14ac:dyDescent="0.2">
      <c r="A464" s="56" t="s">
        <v>202</v>
      </c>
      <c r="B464" s="56"/>
      <c r="D464" s="61"/>
      <c r="E464" s="61"/>
      <c r="F464" s="61"/>
      <c r="G464" s="61"/>
      <c r="H464" s="49"/>
      <c r="I464" s="61"/>
    </row>
    <row r="465" spans="1:9" s="48" customFormat="1" x14ac:dyDescent="0.2">
      <c r="A465" s="56" t="s">
        <v>193</v>
      </c>
      <c r="B465" s="56"/>
      <c r="D465" s="61"/>
      <c r="E465" s="61"/>
      <c r="F465" s="61"/>
      <c r="G465" s="61"/>
      <c r="H465" s="49"/>
      <c r="I465" s="61"/>
    </row>
    <row r="466" spans="1:9" s="54" customFormat="1" x14ac:dyDescent="0.2">
      <c r="A466" s="62" t="s">
        <v>50</v>
      </c>
      <c r="B466" s="62"/>
      <c r="D466" s="70"/>
      <c r="E466" s="70"/>
      <c r="F466" s="70"/>
      <c r="G466" s="70"/>
      <c r="H466" s="71"/>
      <c r="I466" s="70"/>
    </row>
    <row r="467" spans="1:9" x14ac:dyDescent="0.2">
      <c r="A467" s="63" t="s">
        <v>504</v>
      </c>
      <c r="B467" s="63" t="s">
        <v>495</v>
      </c>
      <c r="C467" s="64" t="s">
        <v>505</v>
      </c>
      <c r="D467" s="65">
        <v>0</v>
      </c>
      <c r="E467" s="65">
        <v>0</v>
      </c>
      <c r="F467" s="65">
        <f>SUM(D467:E467)</f>
        <v>0</v>
      </c>
      <c r="G467" s="65">
        <v>60000</v>
      </c>
      <c r="H467" s="66">
        <v>0</v>
      </c>
      <c r="I467" s="82" t="s">
        <v>260</v>
      </c>
    </row>
    <row r="468" spans="1:9" s="54" customFormat="1" x14ac:dyDescent="0.2">
      <c r="A468" s="73"/>
      <c r="B468" s="73"/>
      <c r="C468" s="74" t="s">
        <v>51</v>
      </c>
      <c r="D468" s="75">
        <f>SUM(D467:D467)</f>
        <v>0</v>
      </c>
      <c r="E468" s="75">
        <f>SUM(E467:E467)</f>
        <v>0</v>
      </c>
      <c r="F468" s="75">
        <f>SUM(F467:F467)</f>
        <v>0</v>
      </c>
      <c r="G468" s="75">
        <v>60000</v>
      </c>
      <c r="H468" s="130">
        <v>0</v>
      </c>
      <c r="I468" s="70"/>
    </row>
    <row r="469" spans="1:9" s="54" customFormat="1" x14ac:dyDescent="0.2">
      <c r="A469" s="62"/>
      <c r="B469" s="62"/>
      <c r="D469" s="70"/>
      <c r="E469" s="70"/>
      <c r="F469" s="70"/>
      <c r="G469" s="70"/>
      <c r="H469" s="71"/>
      <c r="I469" s="70"/>
    </row>
    <row r="470" spans="1:9" s="54" customFormat="1" x14ac:dyDescent="0.2">
      <c r="A470" s="62"/>
      <c r="B470" s="62"/>
      <c r="D470" s="70"/>
      <c r="E470" s="70"/>
      <c r="F470" s="70"/>
      <c r="G470" s="70"/>
      <c r="H470" s="71"/>
      <c r="I470" s="70"/>
    </row>
    <row r="471" spans="1:9" s="48" customFormat="1" ht="30.75" customHeight="1" x14ac:dyDescent="0.2">
      <c r="A471" s="56"/>
      <c r="B471" s="56"/>
      <c r="D471" s="57" t="s">
        <v>484</v>
      </c>
      <c r="E471" s="57" t="s">
        <v>482</v>
      </c>
      <c r="F471" s="57" t="s">
        <v>483</v>
      </c>
      <c r="G471" s="57" t="s">
        <v>487</v>
      </c>
      <c r="H471" s="58" t="s">
        <v>488</v>
      </c>
      <c r="I471" s="59"/>
    </row>
    <row r="472" spans="1:9" s="48" customFormat="1" x14ac:dyDescent="0.2">
      <c r="A472" s="56" t="s">
        <v>203</v>
      </c>
      <c r="B472" s="56"/>
      <c r="D472" s="61"/>
      <c r="E472" s="61"/>
      <c r="F472" s="61"/>
      <c r="G472" s="61"/>
      <c r="H472" s="49"/>
      <c r="I472" s="61"/>
    </row>
    <row r="473" spans="1:9" s="48" customFormat="1" x14ac:dyDescent="0.2">
      <c r="A473" s="56" t="s">
        <v>193</v>
      </c>
      <c r="B473" s="56"/>
      <c r="D473" s="61"/>
      <c r="E473" s="61"/>
      <c r="F473" s="61"/>
      <c r="G473" s="61"/>
      <c r="H473" s="49"/>
      <c r="I473" s="61"/>
    </row>
    <row r="474" spans="1:9" s="54" customFormat="1" x14ac:dyDescent="0.2">
      <c r="A474" s="62" t="s">
        <v>52</v>
      </c>
      <c r="B474" s="62"/>
      <c r="D474" s="70"/>
      <c r="E474" s="70"/>
      <c r="F474" s="70"/>
      <c r="G474" s="70"/>
      <c r="H474" s="71"/>
      <c r="I474" s="70"/>
    </row>
    <row r="475" spans="1:9" ht="12" customHeight="1" x14ac:dyDescent="0.2">
      <c r="A475" s="63" t="s">
        <v>302</v>
      </c>
      <c r="B475" s="63" t="s">
        <v>270</v>
      </c>
      <c r="C475" s="64" t="s">
        <v>65</v>
      </c>
      <c r="D475" s="65">
        <v>200000</v>
      </c>
      <c r="E475" s="65"/>
      <c r="F475" s="65">
        <f>SUM(D475:E475)</f>
        <v>200000</v>
      </c>
      <c r="G475" s="65">
        <v>200000</v>
      </c>
      <c r="H475" s="66">
        <v>1</v>
      </c>
      <c r="I475" s="82" t="s">
        <v>260</v>
      </c>
    </row>
    <row r="476" spans="1:9" ht="12" customHeight="1" x14ac:dyDescent="0.2">
      <c r="A476" s="63" t="s">
        <v>302</v>
      </c>
      <c r="B476" s="63"/>
      <c r="C476" s="64" t="s">
        <v>110</v>
      </c>
      <c r="D476" s="65">
        <v>80000</v>
      </c>
      <c r="E476" s="65"/>
      <c r="F476" s="65">
        <f t="shared" ref="F476:F492" si="60">SUM(D476:E476)</f>
        <v>80000</v>
      </c>
      <c r="G476" s="65">
        <v>0</v>
      </c>
      <c r="H476" s="66">
        <v>0</v>
      </c>
      <c r="I476" s="82" t="s">
        <v>260</v>
      </c>
    </row>
    <row r="477" spans="1:9" ht="12" customHeight="1" x14ac:dyDescent="0.2">
      <c r="A477" s="63" t="s">
        <v>302</v>
      </c>
      <c r="B477" s="63"/>
      <c r="C477" s="64" t="s">
        <v>506</v>
      </c>
      <c r="D477" s="65">
        <v>100000</v>
      </c>
      <c r="E477" s="65"/>
      <c r="F477" s="65">
        <f t="shared" si="60"/>
        <v>100000</v>
      </c>
      <c r="G477" s="65">
        <v>141140</v>
      </c>
      <c r="H477" s="66">
        <v>1.4114</v>
      </c>
      <c r="I477" s="82" t="s">
        <v>260</v>
      </c>
    </row>
    <row r="478" spans="1:9" ht="12" customHeight="1" x14ac:dyDescent="0.2">
      <c r="A478" s="63" t="s">
        <v>302</v>
      </c>
      <c r="B478" s="63"/>
      <c r="C478" s="81" t="s">
        <v>111</v>
      </c>
      <c r="D478" s="65">
        <v>100000</v>
      </c>
      <c r="E478" s="65"/>
      <c r="F478" s="65">
        <f t="shared" si="60"/>
        <v>100000</v>
      </c>
      <c r="G478" s="65">
        <v>32550</v>
      </c>
      <c r="H478" s="66">
        <v>0.32550000000000001</v>
      </c>
      <c r="I478" s="82" t="s">
        <v>260</v>
      </c>
    </row>
    <row r="479" spans="1:9" ht="12.75" customHeight="1" x14ac:dyDescent="0.2">
      <c r="A479" s="63" t="s">
        <v>302</v>
      </c>
      <c r="B479" s="63"/>
      <c r="C479" s="81" t="s">
        <v>137</v>
      </c>
      <c r="D479" s="65">
        <v>100000</v>
      </c>
      <c r="E479" s="65"/>
      <c r="F479" s="65">
        <f t="shared" si="60"/>
        <v>100000</v>
      </c>
      <c r="G479" s="65">
        <v>0</v>
      </c>
      <c r="H479" s="66">
        <v>0</v>
      </c>
      <c r="I479" s="82" t="s">
        <v>260</v>
      </c>
    </row>
    <row r="480" spans="1:9" ht="12" customHeight="1" x14ac:dyDescent="0.2">
      <c r="A480" s="63" t="s">
        <v>302</v>
      </c>
      <c r="B480" s="63"/>
      <c r="C480" s="81" t="s">
        <v>138</v>
      </c>
      <c r="D480" s="65">
        <v>150000</v>
      </c>
      <c r="E480" s="65"/>
      <c r="F480" s="65">
        <f t="shared" si="60"/>
        <v>150000</v>
      </c>
      <c r="G480" s="65">
        <v>0</v>
      </c>
      <c r="H480" s="66">
        <v>0</v>
      </c>
      <c r="I480" s="82" t="s">
        <v>260</v>
      </c>
    </row>
    <row r="481" spans="1:9" ht="12" customHeight="1" x14ac:dyDescent="0.2">
      <c r="A481" s="63" t="s">
        <v>302</v>
      </c>
      <c r="B481" s="63"/>
      <c r="C481" s="64" t="s">
        <v>112</v>
      </c>
      <c r="D481" s="65">
        <v>150000</v>
      </c>
      <c r="E481" s="65"/>
      <c r="F481" s="65">
        <f t="shared" si="60"/>
        <v>150000</v>
      </c>
      <c r="G481" s="65">
        <v>200000</v>
      </c>
      <c r="H481" s="66">
        <v>1.3333333333333333</v>
      </c>
      <c r="I481" s="82" t="s">
        <v>260</v>
      </c>
    </row>
    <row r="482" spans="1:9" ht="12" customHeight="1" x14ac:dyDescent="0.2">
      <c r="A482" s="63" t="s">
        <v>302</v>
      </c>
      <c r="B482" s="63"/>
      <c r="C482" s="64" t="s">
        <v>542</v>
      </c>
      <c r="D482" s="65">
        <v>0</v>
      </c>
      <c r="E482" s="65"/>
      <c r="F482" s="65">
        <f t="shared" si="60"/>
        <v>0</v>
      </c>
      <c r="G482" s="65">
        <v>50000</v>
      </c>
      <c r="H482" s="66">
        <v>0</v>
      </c>
      <c r="I482" s="82" t="s">
        <v>260</v>
      </c>
    </row>
    <row r="483" spans="1:9" ht="12" customHeight="1" x14ac:dyDescent="0.2">
      <c r="A483" s="63" t="s">
        <v>302</v>
      </c>
      <c r="B483" s="63"/>
      <c r="C483" s="64" t="s">
        <v>295</v>
      </c>
      <c r="D483" s="65">
        <v>25000</v>
      </c>
      <c r="E483" s="65"/>
      <c r="F483" s="65">
        <f t="shared" si="60"/>
        <v>25000</v>
      </c>
      <c r="G483" s="65">
        <v>0</v>
      </c>
      <c r="H483" s="66">
        <v>0</v>
      </c>
      <c r="I483" s="82" t="s">
        <v>260</v>
      </c>
    </row>
    <row r="484" spans="1:9" ht="12" customHeight="1" x14ac:dyDescent="0.2">
      <c r="A484" s="63" t="s">
        <v>302</v>
      </c>
      <c r="B484" s="63"/>
      <c r="C484" s="64" t="s">
        <v>296</v>
      </c>
      <c r="D484" s="65">
        <v>150000</v>
      </c>
      <c r="E484" s="65"/>
      <c r="F484" s="65">
        <f t="shared" si="60"/>
        <v>150000</v>
      </c>
      <c r="G484" s="65">
        <v>150000</v>
      </c>
      <c r="H484" s="66">
        <v>1</v>
      </c>
      <c r="I484" s="82" t="s">
        <v>260</v>
      </c>
    </row>
    <row r="485" spans="1:9" ht="12" customHeight="1" x14ac:dyDescent="0.2">
      <c r="A485" s="63" t="s">
        <v>302</v>
      </c>
      <c r="B485" s="63"/>
      <c r="C485" s="64" t="s">
        <v>216</v>
      </c>
      <c r="D485" s="65">
        <v>500000</v>
      </c>
      <c r="E485" s="65"/>
      <c r="F485" s="65">
        <f t="shared" si="60"/>
        <v>500000</v>
      </c>
      <c r="G485" s="65">
        <v>500000</v>
      </c>
      <c r="H485" s="66">
        <v>1</v>
      </c>
      <c r="I485" s="82" t="s">
        <v>260</v>
      </c>
    </row>
    <row r="486" spans="1:9" ht="12" customHeight="1" x14ac:dyDescent="0.2">
      <c r="A486" s="63" t="s">
        <v>302</v>
      </c>
      <c r="B486" s="63"/>
      <c r="C486" s="64" t="s">
        <v>113</v>
      </c>
      <c r="D486" s="65">
        <v>10000</v>
      </c>
      <c r="E486" s="65"/>
      <c r="F486" s="65">
        <f t="shared" si="60"/>
        <v>10000</v>
      </c>
      <c r="G486" s="65">
        <v>9765</v>
      </c>
      <c r="H486" s="66">
        <v>0.97650000000000003</v>
      </c>
      <c r="I486" s="82" t="s">
        <v>260</v>
      </c>
    </row>
    <row r="487" spans="1:9" ht="12" customHeight="1" x14ac:dyDescent="0.2">
      <c r="A487" s="63" t="s">
        <v>302</v>
      </c>
      <c r="B487" s="63"/>
      <c r="C487" s="64" t="s">
        <v>114</v>
      </c>
      <c r="D487" s="65">
        <v>400000</v>
      </c>
      <c r="E487" s="65"/>
      <c r="F487" s="65">
        <f t="shared" si="60"/>
        <v>400000</v>
      </c>
      <c r="G487" s="65">
        <v>400000</v>
      </c>
      <c r="H487" s="66">
        <v>1</v>
      </c>
      <c r="I487" s="82" t="s">
        <v>260</v>
      </c>
    </row>
    <row r="488" spans="1:9" ht="12" customHeight="1" x14ac:dyDescent="0.2">
      <c r="A488" s="63" t="s">
        <v>302</v>
      </c>
      <c r="B488" s="63"/>
      <c r="C488" s="64" t="s">
        <v>423</v>
      </c>
      <c r="D488" s="65">
        <v>15000</v>
      </c>
      <c r="E488" s="65"/>
      <c r="F488" s="65">
        <f t="shared" si="60"/>
        <v>15000</v>
      </c>
      <c r="G488" s="65">
        <v>11350</v>
      </c>
      <c r="H488" s="66">
        <v>0.75666666666666671</v>
      </c>
      <c r="I488" s="82" t="s">
        <v>260</v>
      </c>
    </row>
    <row r="489" spans="1:9" ht="12" customHeight="1" x14ac:dyDescent="0.2">
      <c r="A489" s="63" t="s">
        <v>302</v>
      </c>
      <c r="B489" s="63"/>
      <c r="C489" s="64" t="s">
        <v>165</v>
      </c>
      <c r="D489" s="65">
        <v>50000</v>
      </c>
      <c r="E489" s="65"/>
      <c r="F489" s="65">
        <f t="shared" si="60"/>
        <v>50000</v>
      </c>
      <c r="G489" s="65">
        <v>40000</v>
      </c>
      <c r="H489" s="66">
        <v>0.8</v>
      </c>
      <c r="I489" s="82" t="s">
        <v>260</v>
      </c>
    </row>
    <row r="490" spans="1:9" ht="12" customHeight="1" x14ac:dyDescent="0.2">
      <c r="A490" s="63" t="s">
        <v>302</v>
      </c>
      <c r="B490" s="63"/>
      <c r="C490" s="64" t="s">
        <v>115</v>
      </c>
      <c r="D490" s="65">
        <v>60000</v>
      </c>
      <c r="E490" s="65"/>
      <c r="F490" s="65">
        <f t="shared" si="60"/>
        <v>60000</v>
      </c>
      <c r="G490" s="65">
        <v>0</v>
      </c>
      <c r="H490" s="66">
        <v>0</v>
      </c>
      <c r="I490" s="82" t="s">
        <v>260</v>
      </c>
    </row>
    <row r="491" spans="1:9" ht="12" customHeight="1" x14ac:dyDescent="0.2">
      <c r="A491" s="63" t="s">
        <v>302</v>
      </c>
      <c r="B491" s="63"/>
      <c r="C491" s="64" t="s">
        <v>449</v>
      </c>
      <c r="D491" s="65">
        <v>100000</v>
      </c>
      <c r="E491" s="65"/>
      <c r="F491" s="65">
        <f t="shared" si="60"/>
        <v>100000</v>
      </c>
      <c r="G491" s="65">
        <v>100000</v>
      </c>
      <c r="H491" s="66">
        <v>1</v>
      </c>
      <c r="I491" s="82" t="s">
        <v>260</v>
      </c>
    </row>
    <row r="492" spans="1:9" ht="12" customHeight="1" x14ac:dyDescent="0.2">
      <c r="A492" s="63" t="s">
        <v>302</v>
      </c>
      <c r="B492" s="63"/>
      <c r="C492" s="64" t="s">
        <v>470</v>
      </c>
      <c r="D492" s="65">
        <v>20000</v>
      </c>
      <c r="E492" s="65"/>
      <c r="F492" s="65">
        <f t="shared" si="60"/>
        <v>20000</v>
      </c>
      <c r="G492" s="65">
        <v>25000</v>
      </c>
      <c r="H492" s="66">
        <v>1.25</v>
      </c>
      <c r="I492" s="82" t="s">
        <v>260</v>
      </c>
    </row>
    <row r="493" spans="1:9" s="54" customFormat="1" x14ac:dyDescent="0.2">
      <c r="A493" s="73"/>
      <c r="B493" s="73"/>
      <c r="C493" s="74" t="s">
        <v>53</v>
      </c>
      <c r="D493" s="75">
        <f>SUM(D475:D492)</f>
        <v>2210000</v>
      </c>
      <c r="E493" s="75">
        <f>SUM(E475:E492)</f>
        <v>0</v>
      </c>
      <c r="F493" s="75">
        <f>SUM(F475:F492)</f>
        <v>2210000</v>
      </c>
      <c r="G493" s="75">
        <v>1859805</v>
      </c>
      <c r="H493" s="130">
        <v>0.8415407239819005</v>
      </c>
      <c r="I493" s="70"/>
    </row>
    <row r="494" spans="1:9" s="54" customFormat="1" x14ac:dyDescent="0.2">
      <c r="A494" s="62"/>
      <c r="B494" s="62"/>
      <c r="D494" s="70"/>
      <c r="E494" s="70"/>
      <c r="F494" s="70"/>
      <c r="G494" s="70"/>
      <c r="H494" s="71"/>
      <c r="I494" s="70"/>
    </row>
    <row r="495" spans="1:9" s="54" customFormat="1" ht="12" customHeight="1" x14ac:dyDescent="0.2">
      <c r="A495" s="62"/>
      <c r="B495" s="62"/>
      <c r="D495" s="70"/>
      <c r="E495" s="70"/>
      <c r="F495" s="70"/>
      <c r="G495" s="70"/>
      <c r="H495" s="71"/>
      <c r="I495" s="70"/>
    </row>
    <row r="496" spans="1:9" s="51" customFormat="1" ht="12" customHeight="1" x14ac:dyDescent="0.2">
      <c r="A496" s="97" t="s">
        <v>204</v>
      </c>
      <c r="B496" s="97"/>
      <c r="D496" s="102"/>
      <c r="E496" s="102"/>
      <c r="F496" s="102"/>
      <c r="G496" s="102"/>
      <c r="H496" s="52"/>
      <c r="I496" s="102"/>
    </row>
    <row r="497" spans="1:9" s="51" customFormat="1" ht="12" customHeight="1" x14ac:dyDescent="0.2">
      <c r="A497" s="97" t="s">
        <v>205</v>
      </c>
      <c r="B497" s="97"/>
      <c r="D497" s="102"/>
      <c r="E497" s="102"/>
      <c r="F497" s="102"/>
      <c r="G497" s="102"/>
      <c r="H497" s="52"/>
      <c r="I497" s="102"/>
    </row>
    <row r="498" spans="1:9" s="95" customFormat="1" ht="12" customHeight="1" x14ac:dyDescent="0.2">
      <c r="A498" s="94" t="s">
        <v>52</v>
      </c>
      <c r="B498" s="94"/>
      <c r="D498" s="46"/>
      <c r="E498" s="46"/>
      <c r="F498" s="46"/>
      <c r="G498" s="46"/>
      <c r="H498" s="96"/>
      <c r="I498" s="46"/>
    </row>
    <row r="499" spans="1:9" ht="11.1" customHeight="1" x14ac:dyDescent="0.2">
      <c r="A499" s="63" t="s">
        <v>185</v>
      </c>
      <c r="B499" s="63" t="s">
        <v>185</v>
      </c>
      <c r="C499" s="64" t="s">
        <v>172</v>
      </c>
      <c r="D499" s="65">
        <v>800000</v>
      </c>
      <c r="E499" s="65"/>
      <c r="F499" s="65">
        <f t="shared" ref="F499:F517" si="61">SUM(D499:E499)</f>
        <v>800000</v>
      </c>
      <c r="G499" s="65">
        <v>546696</v>
      </c>
      <c r="H499" s="66">
        <v>0.68337000000000003</v>
      </c>
      <c r="I499" s="82" t="s">
        <v>260</v>
      </c>
    </row>
    <row r="500" spans="1:9" ht="11.1" customHeight="1" x14ac:dyDescent="0.2">
      <c r="A500" s="63" t="s">
        <v>264</v>
      </c>
      <c r="B500" s="63" t="s">
        <v>264</v>
      </c>
      <c r="C500" s="64" t="s">
        <v>225</v>
      </c>
      <c r="D500" s="65">
        <v>216000</v>
      </c>
      <c r="E500" s="65"/>
      <c r="F500" s="65">
        <f t="shared" si="61"/>
        <v>216000</v>
      </c>
      <c r="G500" s="65">
        <v>88677</v>
      </c>
      <c r="H500" s="66">
        <v>0.41054166666666669</v>
      </c>
      <c r="I500" s="82" t="s">
        <v>260</v>
      </c>
    </row>
    <row r="501" spans="1:9" ht="11.1" customHeight="1" x14ac:dyDescent="0.2">
      <c r="A501" s="63" t="s">
        <v>185</v>
      </c>
      <c r="B501" s="63" t="s">
        <v>185</v>
      </c>
      <c r="C501" s="64" t="s">
        <v>217</v>
      </c>
      <c r="D501" s="65">
        <v>3000000</v>
      </c>
      <c r="E501" s="65"/>
      <c r="F501" s="65">
        <f t="shared" si="61"/>
        <v>3000000</v>
      </c>
      <c r="G501" s="65">
        <v>1534306</v>
      </c>
      <c r="H501" s="66">
        <v>0.51143533333333335</v>
      </c>
      <c r="I501" s="82" t="s">
        <v>260</v>
      </c>
    </row>
    <row r="502" spans="1:9" ht="11.1" customHeight="1" x14ac:dyDescent="0.2">
      <c r="A502" s="63" t="s">
        <v>185</v>
      </c>
      <c r="B502" s="63"/>
      <c r="C502" s="64" t="s">
        <v>516</v>
      </c>
      <c r="D502" s="65">
        <v>0</v>
      </c>
      <c r="E502" s="65"/>
      <c r="F502" s="65">
        <f t="shared" si="61"/>
        <v>0</v>
      </c>
      <c r="G502" s="65">
        <v>271900</v>
      </c>
      <c r="H502" s="66">
        <v>0</v>
      </c>
      <c r="I502" s="82" t="s">
        <v>260</v>
      </c>
    </row>
    <row r="503" spans="1:9" ht="11.1" customHeight="1" x14ac:dyDescent="0.2">
      <c r="A503" s="63" t="s">
        <v>264</v>
      </c>
      <c r="B503" s="63" t="s">
        <v>264</v>
      </c>
      <c r="C503" s="64" t="s">
        <v>218</v>
      </c>
      <c r="D503" s="65">
        <v>810000</v>
      </c>
      <c r="E503" s="65"/>
      <c r="F503" s="65">
        <f t="shared" si="61"/>
        <v>810000</v>
      </c>
      <c r="G503" s="65">
        <v>29580</v>
      </c>
      <c r="H503" s="66">
        <v>3.651851851851852E-2</v>
      </c>
      <c r="I503" s="82" t="s">
        <v>260</v>
      </c>
    </row>
    <row r="504" spans="1:9" ht="11.1" customHeight="1" x14ac:dyDescent="0.2">
      <c r="A504" s="63" t="s">
        <v>185</v>
      </c>
      <c r="B504" s="63" t="s">
        <v>185</v>
      </c>
      <c r="C504" s="64" t="s">
        <v>219</v>
      </c>
      <c r="D504" s="65">
        <v>500000</v>
      </c>
      <c r="E504" s="65"/>
      <c r="F504" s="65">
        <f t="shared" si="61"/>
        <v>500000</v>
      </c>
      <c r="G504" s="65">
        <v>480000</v>
      </c>
      <c r="H504" s="66">
        <v>0.96</v>
      </c>
      <c r="I504" s="82" t="s">
        <v>260</v>
      </c>
    </row>
    <row r="505" spans="1:9" ht="11.1" customHeight="1" x14ac:dyDescent="0.2">
      <c r="A505" s="63" t="s">
        <v>185</v>
      </c>
      <c r="B505" s="63" t="s">
        <v>185</v>
      </c>
      <c r="C505" s="64" t="s">
        <v>220</v>
      </c>
      <c r="D505" s="65">
        <v>2000000</v>
      </c>
      <c r="E505" s="65"/>
      <c r="F505" s="65">
        <f t="shared" si="61"/>
        <v>2000000</v>
      </c>
      <c r="G505" s="65">
        <v>531996</v>
      </c>
      <c r="H505" s="66">
        <v>0.26599800000000001</v>
      </c>
      <c r="I505" s="82" t="s">
        <v>260</v>
      </c>
    </row>
    <row r="506" spans="1:9" ht="11.1" customHeight="1" x14ac:dyDescent="0.2">
      <c r="A506" s="63" t="s">
        <v>185</v>
      </c>
      <c r="B506" s="63"/>
      <c r="C506" s="64" t="s">
        <v>253</v>
      </c>
      <c r="D506" s="65">
        <v>200000</v>
      </c>
      <c r="E506" s="65"/>
      <c r="F506" s="65">
        <f t="shared" si="61"/>
        <v>200000</v>
      </c>
      <c r="G506" s="65">
        <v>1143000</v>
      </c>
      <c r="H506" s="66">
        <v>5.7149999999999999</v>
      </c>
      <c r="I506" s="82" t="s">
        <v>260</v>
      </c>
    </row>
    <row r="507" spans="1:9" ht="10.5" customHeight="1" x14ac:dyDescent="0.2">
      <c r="A507" s="63" t="s">
        <v>264</v>
      </c>
      <c r="B507" s="63" t="s">
        <v>264</v>
      </c>
      <c r="C507" s="64" t="s">
        <v>221</v>
      </c>
      <c r="D507" s="65">
        <v>725000</v>
      </c>
      <c r="E507" s="65"/>
      <c r="F507" s="65">
        <f t="shared" si="61"/>
        <v>725000</v>
      </c>
      <c r="G507" s="65">
        <v>257994</v>
      </c>
      <c r="H507" s="66">
        <v>0.35585379310344828</v>
      </c>
      <c r="I507" s="82" t="s">
        <v>260</v>
      </c>
    </row>
    <row r="508" spans="1:9" ht="12" customHeight="1" x14ac:dyDescent="0.2">
      <c r="A508" s="63" t="s">
        <v>395</v>
      </c>
      <c r="B508" s="63" t="s">
        <v>273</v>
      </c>
      <c r="C508" s="81" t="s">
        <v>222</v>
      </c>
      <c r="D508" s="65">
        <v>1000000</v>
      </c>
      <c r="E508" s="65">
        <v>-250000</v>
      </c>
      <c r="F508" s="65">
        <f t="shared" si="61"/>
        <v>750000</v>
      </c>
      <c r="G508" s="65">
        <v>197771</v>
      </c>
      <c r="H508" s="66">
        <v>0.26369466666666669</v>
      </c>
      <c r="I508" s="82" t="s">
        <v>260</v>
      </c>
    </row>
    <row r="509" spans="1:9" ht="14.25" customHeight="1" x14ac:dyDescent="0.2">
      <c r="A509" s="63" t="s">
        <v>264</v>
      </c>
      <c r="B509" s="63" t="s">
        <v>264</v>
      </c>
      <c r="C509" s="81" t="s">
        <v>223</v>
      </c>
      <c r="D509" s="65">
        <v>270000</v>
      </c>
      <c r="E509" s="65"/>
      <c r="F509" s="65">
        <f t="shared" si="61"/>
        <v>270000</v>
      </c>
      <c r="G509" s="65">
        <v>36992</v>
      </c>
      <c r="H509" s="66">
        <v>0.13700740740740741</v>
      </c>
      <c r="I509" s="82" t="s">
        <v>260</v>
      </c>
    </row>
    <row r="510" spans="1:9" ht="14.25" customHeight="1" x14ac:dyDescent="0.2">
      <c r="A510" s="63" t="s">
        <v>456</v>
      </c>
      <c r="B510" s="63" t="s">
        <v>386</v>
      </c>
      <c r="C510" s="81" t="s">
        <v>538</v>
      </c>
      <c r="D510" s="65">
        <v>0</v>
      </c>
      <c r="E510" s="65">
        <v>250000</v>
      </c>
      <c r="F510" s="65">
        <f t="shared" si="61"/>
        <v>250000</v>
      </c>
      <c r="G510" s="65">
        <v>250000</v>
      </c>
      <c r="H510" s="66">
        <v>1</v>
      </c>
      <c r="I510" s="82" t="s">
        <v>260</v>
      </c>
    </row>
    <row r="511" spans="1:9" ht="12" customHeight="1" x14ac:dyDescent="0.2">
      <c r="A511" s="63" t="s">
        <v>181</v>
      </c>
      <c r="B511" s="63" t="s">
        <v>181</v>
      </c>
      <c r="C511" s="64" t="s">
        <v>136</v>
      </c>
      <c r="D511" s="65">
        <v>60000</v>
      </c>
      <c r="E511" s="65"/>
      <c r="F511" s="65">
        <f t="shared" si="61"/>
        <v>60000</v>
      </c>
      <c r="G511" s="65">
        <v>31845</v>
      </c>
      <c r="H511" s="66">
        <v>0.53075000000000006</v>
      </c>
      <c r="I511" s="82" t="s">
        <v>260</v>
      </c>
    </row>
    <row r="512" spans="1:9" ht="12" customHeight="1" x14ac:dyDescent="0.2">
      <c r="A512" s="63" t="s">
        <v>185</v>
      </c>
      <c r="B512" s="63" t="s">
        <v>185</v>
      </c>
      <c r="C512" s="64" t="s">
        <v>390</v>
      </c>
      <c r="D512" s="65">
        <v>200000</v>
      </c>
      <c r="E512" s="65"/>
      <c r="F512" s="65">
        <f t="shared" si="61"/>
        <v>200000</v>
      </c>
      <c r="G512" s="65">
        <v>200000</v>
      </c>
      <c r="H512" s="66">
        <v>1</v>
      </c>
      <c r="I512" s="82" t="s">
        <v>260</v>
      </c>
    </row>
    <row r="513" spans="1:9" ht="12" customHeight="1" x14ac:dyDescent="0.2">
      <c r="A513" s="63" t="s">
        <v>185</v>
      </c>
      <c r="B513" s="63"/>
      <c r="C513" s="64" t="s">
        <v>391</v>
      </c>
      <c r="D513" s="65">
        <v>500000</v>
      </c>
      <c r="E513" s="65"/>
      <c r="F513" s="65">
        <f t="shared" si="61"/>
        <v>500000</v>
      </c>
      <c r="G513" s="65">
        <v>499500</v>
      </c>
      <c r="H513" s="66">
        <v>0.999</v>
      </c>
      <c r="I513" s="82" t="s">
        <v>260</v>
      </c>
    </row>
    <row r="514" spans="1:9" ht="12" customHeight="1" x14ac:dyDescent="0.2">
      <c r="A514" s="63" t="s">
        <v>185</v>
      </c>
      <c r="B514" s="63"/>
      <c r="C514" s="64" t="s">
        <v>342</v>
      </c>
      <c r="D514" s="65">
        <v>200000</v>
      </c>
      <c r="E514" s="65"/>
      <c r="F514" s="65">
        <f t="shared" si="61"/>
        <v>200000</v>
      </c>
      <c r="G514" s="65">
        <v>192000</v>
      </c>
      <c r="H514" s="66">
        <v>0.96</v>
      </c>
      <c r="I514" s="82" t="s">
        <v>260</v>
      </c>
    </row>
    <row r="515" spans="1:9" ht="12" customHeight="1" x14ac:dyDescent="0.2">
      <c r="A515" s="63" t="s">
        <v>273</v>
      </c>
      <c r="B515" s="63" t="s">
        <v>273</v>
      </c>
      <c r="C515" s="64" t="s">
        <v>450</v>
      </c>
      <c r="D515" s="65">
        <v>220000</v>
      </c>
      <c r="E515" s="65"/>
      <c r="F515" s="65">
        <f t="shared" si="61"/>
        <v>220000</v>
      </c>
      <c r="G515" s="65">
        <v>616087</v>
      </c>
      <c r="H515" s="66">
        <v>2.8003954545454546</v>
      </c>
      <c r="I515" s="82" t="s">
        <v>260</v>
      </c>
    </row>
    <row r="516" spans="1:9" ht="12" customHeight="1" x14ac:dyDescent="0.2">
      <c r="A516" s="63" t="s">
        <v>264</v>
      </c>
      <c r="B516" s="63" t="s">
        <v>264</v>
      </c>
      <c r="C516" s="64" t="s">
        <v>224</v>
      </c>
      <c r="D516" s="65">
        <v>315000</v>
      </c>
      <c r="E516" s="65"/>
      <c r="F516" s="65">
        <f t="shared" si="61"/>
        <v>315000</v>
      </c>
      <c r="G516" s="65">
        <v>235023</v>
      </c>
      <c r="H516" s="66">
        <v>0.74610476190476194</v>
      </c>
      <c r="I516" s="82" t="s">
        <v>260</v>
      </c>
    </row>
    <row r="517" spans="1:9" ht="12" customHeight="1" x14ac:dyDescent="0.2">
      <c r="A517" s="63" t="s">
        <v>475</v>
      </c>
      <c r="B517" s="63" t="s">
        <v>278</v>
      </c>
      <c r="C517" s="64" t="s">
        <v>536</v>
      </c>
      <c r="D517" s="65">
        <v>0</v>
      </c>
      <c r="E517" s="65"/>
      <c r="F517" s="65">
        <f t="shared" si="61"/>
        <v>0</v>
      </c>
      <c r="G517" s="65">
        <v>5400</v>
      </c>
      <c r="H517" s="66">
        <v>0</v>
      </c>
      <c r="I517" s="82" t="s">
        <v>260</v>
      </c>
    </row>
    <row r="518" spans="1:9" s="54" customFormat="1" ht="12" customHeight="1" x14ac:dyDescent="0.2">
      <c r="A518" s="73"/>
      <c r="B518" s="73"/>
      <c r="C518" s="74" t="s">
        <v>64</v>
      </c>
      <c r="D518" s="75">
        <f>SUM(D499:D517)</f>
        <v>11016000</v>
      </c>
      <c r="E518" s="75">
        <f t="shared" ref="E518:F518" si="62">SUM(E499:E517)</f>
        <v>0</v>
      </c>
      <c r="F518" s="75">
        <f t="shared" si="62"/>
        <v>11016000</v>
      </c>
      <c r="G518" s="75">
        <v>7148767</v>
      </c>
      <c r="H518" s="130">
        <v>0.64894399055918661</v>
      </c>
      <c r="I518" s="70"/>
    </row>
    <row r="519" spans="1:9" s="54" customFormat="1" ht="12" customHeight="1" x14ac:dyDescent="0.2">
      <c r="A519" s="62"/>
      <c r="B519" s="62"/>
      <c r="D519" s="70"/>
      <c r="E519" s="70"/>
      <c r="F519" s="70"/>
      <c r="G519" s="70"/>
      <c r="H519" s="71"/>
      <c r="I519" s="70"/>
    </row>
    <row r="520" spans="1:9" s="54" customFormat="1" ht="12" customHeight="1" x14ac:dyDescent="0.2">
      <c r="A520" s="62"/>
      <c r="B520" s="62"/>
      <c r="D520" s="70"/>
      <c r="E520" s="70"/>
      <c r="F520" s="70"/>
      <c r="G520" s="70"/>
      <c r="H520" s="71"/>
      <c r="I520" s="70"/>
    </row>
    <row r="521" spans="1:9" s="48" customFormat="1" x14ac:dyDescent="0.2">
      <c r="A521" s="56" t="s">
        <v>206</v>
      </c>
      <c r="B521" s="56"/>
      <c r="D521" s="61"/>
      <c r="E521" s="61"/>
      <c r="F521" s="61"/>
      <c r="G521" s="61"/>
      <c r="H521" s="49"/>
      <c r="I521" s="61"/>
    </row>
    <row r="522" spans="1:9" ht="12" customHeight="1" x14ac:dyDescent="0.2">
      <c r="A522" s="56" t="s">
        <v>193</v>
      </c>
      <c r="B522" s="56"/>
      <c r="C522" s="48"/>
      <c r="H522" s="47"/>
    </row>
    <row r="523" spans="1:9" x14ac:dyDescent="0.2">
      <c r="A523" s="62" t="s">
        <v>52</v>
      </c>
      <c r="B523" s="62"/>
      <c r="H523" s="47"/>
    </row>
    <row r="524" spans="1:9" x14ac:dyDescent="0.2">
      <c r="A524" s="63" t="s">
        <v>302</v>
      </c>
      <c r="B524" s="63" t="s">
        <v>270</v>
      </c>
      <c r="C524" s="64" t="s">
        <v>236</v>
      </c>
      <c r="D524" s="65">
        <v>500000</v>
      </c>
      <c r="E524" s="65"/>
      <c r="F524" s="65">
        <f t="shared" ref="F524:F525" si="63">SUM(D524:E524)</f>
        <v>500000</v>
      </c>
      <c r="G524" s="65">
        <v>500000</v>
      </c>
      <c r="H524" s="66">
        <v>1</v>
      </c>
      <c r="I524" s="82" t="s">
        <v>260</v>
      </c>
    </row>
    <row r="525" spans="1:9" x14ac:dyDescent="0.2">
      <c r="A525" s="63" t="s">
        <v>302</v>
      </c>
      <c r="B525" s="63"/>
      <c r="C525" s="64" t="s">
        <v>413</v>
      </c>
      <c r="D525" s="65">
        <v>3000000</v>
      </c>
      <c r="E525" s="65"/>
      <c r="F525" s="65">
        <f t="shared" si="63"/>
        <v>3000000</v>
      </c>
      <c r="G525" s="65">
        <v>3000000</v>
      </c>
      <c r="H525" s="66">
        <v>1</v>
      </c>
      <c r="I525" s="82" t="s">
        <v>260</v>
      </c>
    </row>
    <row r="526" spans="1:9" s="54" customFormat="1" x14ac:dyDescent="0.2">
      <c r="A526" s="73"/>
      <c r="B526" s="73"/>
      <c r="C526" s="74" t="s">
        <v>53</v>
      </c>
      <c r="D526" s="75">
        <f t="shared" ref="D526" si="64">SUM(D524:D525)</f>
        <v>3500000</v>
      </c>
      <c r="E526" s="75">
        <f t="shared" ref="E526:F526" si="65">SUM(E524:E525)</f>
        <v>0</v>
      </c>
      <c r="F526" s="75">
        <f t="shared" si="65"/>
        <v>3500000</v>
      </c>
      <c r="G526" s="75">
        <v>3500000</v>
      </c>
      <c r="H526" s="130">
        <v>1</v>
      </c>
      <c r="I526" s="70"/>
    </row>
    <row r="527" spans="1:9" s="54" customFormat="1" x14ac:dyDescent="0.2">
      <c r="A527" s="62"/>
      <c r="B527" s="62"/>
      <c r="D527" s="70"/>
      <c r="E527" s="70"/>
      <c r="F527" s="70"/>
      <c r="G527" s="70"/>
      <c r="H527" s="71"/>
      <c r="I527" s="70"/>
    </row>
    <row r="528" spans="1:9" s="54" customFormat="1" x14ac:dyDescent="0.2">
      <c r="A528" s="62"/>
      <c r="B528" s="62"/>
      <c r="D528" s="70"/>
      <c r="E528" s="70"/>
      <c r="F528" s="70"/>
      <c r="G528" s="70"/>
      <c r="H528" s="71"/>
      <c r="I528" s="70"/>
    </row>
    <row r="529" spans="1:244" s="107" customFormat="1" x14ac:dyDescent="0.2">
      <c r="A529" s="103" t="s">
        <v>207</v>
      </c>
      <c r="B529" s="103"/>
      <c r="C529" s="104"/>
      <c r="D529" s="105"/>
      <c r="E529" s="105"/>
      <c r="F529" s="105"/>
      <c r="G529" s="105"/>
      <c r="H529" s="106"/>
      <c r="I529" s="105"/>
    </row>
    <row r="530" spans="1:244" ht="12.4" customHeight="1" x14ac:dyDescent="0.2">
      <c r="A530" s="56" t="s">
        <v>193</v>
      </c>
      <c r="B530" s="56"/>
      <c r="C530" s="56"/>
      <c r="D530" s="56"/>
      <c r="E530" s="56"/>
      <c r="F530" s="56"/>
      <c r="G530" s="56"/>
      <c r="H530" s="79"/>
      <c r="I530" s="56"/>
      <c r="J530" s="56"/>
      <c r="K530" s="56"/>
      <c r="L530" s="56"/>
      <c r="M530" s="56"/>
      <c r="N530" s="56"/>
      <c r="O530" s="56"/>
      <c r="P530" s="56"/>
      <c r="Q530" s="56"/>
      <c r="R530" s="56"/>
      <c r="S530" s="56"/>
      <c r="T530" s="56"/>
      <c r="U530" s="56"/>
      <c r="V530" s="56"/>
      <c r="W530" s="56"/>
      <c r="X530" s="56"/>
      <c r="Y530" s="56"/>
      <c r="Z530" s="56"/>
      <c r="AA530" s="56"/>
      <c r="AB530" s="56"/>
      <c r="AC530" s="56"/>
      <c r="AD530" s="56"/>
      <c r="AE530" s="56"/>
      <c r="AF530" s="56"/>
      <c r="AG530" s="56"/>
      <c r="AH530" s="56"/>
      <c r="AI530" s="56"/>
      <c r="AJ530" s="56"/>
      <c r="AK530" s="56"/>
      <c r="AL530" s="56"/>
      <c r="AM530" s="56"/>
      <c r="AN530" s="56"/>
      <c r="AO530" s="56"/>
      <c r="AP530" s="56"/>
      <c r="AQ530" s="56"/>
      <c r="AR530" s="56"/>
      <c r="AS530" s="56"/>
      <c r="AT530" s="56"/>
      <c r="AU530" s="56"/>
      <c r="AV530" s="56"/>
      <c r="AW530" s="56"/>
      <c r="AX530" s="56"/>
      <c r="AY530" s="56"/>
      <c r="AZ530" s="56"/>
      <c r="BA530" s="56"/>
      <c r="BB530" s="56"/>
      <c r="BC530" s="56"/>
      <c r="BD530" s="56"/>
      <c r="BE530" s="56"/>
      <c r="BF530" s="56"/>
      <c r="BG530" s="56"/>
      <c r="BH530" s="56"/>
      <c r="BI530" s="56"/>
      <c r="BJ530" s="56"/>
      <c r="BK530" s="56"/>
      <c r="BL530" s="56"/>
      <c r="BM530" s="56"/>
      <c r="BN530" s="56"/>
      <c r="BO530" s="56"/>
      <c r="BP530" s="56"/>
      <c r="BQ530" s="56"/>
      <c r="BR530" s="56"/>
      <c r="BS530" s="56"/>
      <c r="BT530" s="56"/>
      <c r="BU530" s="56"/>
      <c r="BV530" s="56"/>
      <c r="BW530" s="56"/>
      <c r="BX530" s="56"/>
      <c r="BY530" s="56"/>
      <c r="BZ530" s="56"/>
      <c r="CA530" s="56"/>
      <c r="CB530" s="56"/>
      <c r="CC530" s="56"/>
      <c r="CD530" s="56"/>
      <c r="CE530" s="56"/>
      <c r="CF530" s="56"/>
      <c r="CG530" s="56"/>
      <c r="CH530" s="56"/>
      <c r="CI530" s="56"/>
      <c r="CJ530" s="56"/>
      <c r="CK530" s="56"/>
      <c r="CL530" s="56"/>
      <c r="CM530" s="56"/>
      <c r="CN530" s="56"/>
      <c r="CO530" s="56"/>
      <c r="CP530" s="56"/>
      <c r="CQ530" s="56"/>
      <c r="CR530" s="56"/>
      <c r="CS530" s="56"/>
      <c r="CT530" s="56"/>
      <c r="CU530" s="56"/>
      <c r="CV530" s="56"/>
      <c r="CW530" s="56"/>
      <c r="CX530" s="56"/>
      <c r="CY530" s="56"/>
      <c r="CZ530" s="56"/>
      <c r="DA530" s="56"/>
      <c r="DB530" s="56"/>
      <c r="DC530" s="56"/>
      <c r="DD530" s="56"/>
      <c r="DE530" s="56"/>
      <c r="DF530" s="56"/>
      <c r="DG530" s="56"/>
      <c r="DH530" s="56"/>
      <c r="DI530" s="56"/>
      <c r="DJ530" s="56"/>
      <c r="DK530" s="56"/>
      <c r="DL530" s="56"/>
      <c r="DM530" s="56"/>
      <c r="DN530" s="56"/>
      <c r="DO530" s="56"/>
      <c r="DP530" s="56"/>
      <c r="DQ530" s="56"/>
      <c r="DR530" s="56"/>
      <c r="DS530" s="56"/>
      <c r="DT530" s="56"/>
      <c r="DU530" s="56"/>
      <c r="DV530" s="56"/>
      <c r="DW530" s="56"/>
      <c r="DX530" s="56"/>
      <c r="DY530" s="56"/>
      <c r="DZ530" s="56"/>
      <c r="EA530" s="56"/>
      <c r="EB530" s="56"/>
      <c r="EC530" s="56"/>
      <c r="ED530" s="56"/>
      <c r="EE530" s="56"/>
      <c r="EF530" s="56"/>
      <c r="EG530" s="56"/>
      <c r="EH530" s="56"/>
      <c r="EI530" s="56"/>
      <c r="EJ530" s="56"/>
      <c r="EK530" s="56"/>
      <c r="EL530" s="56"/>
      <c r="EM530" s="56"/>
      <c r="EN530" s="56"/>
      <c r="EO530" s="56"/>
      <c r="EP530" s="56"/>
      <c r="EQ530" s="56"/>
      <c r="ER530" s="56"/>
      <c r="ES530" s="56"/>
      <c r="ET530" s="56"/>
      <c r="EU530" s="56"/>
      <c r="EV530" s="56"/>
      <c r="EW530" s="56"/>
      <c r="EX530" s="56"/>
      <c r="EY530" s="56"/>
      <c r="EZ530" s="56"/>
      <c r="FA530" s="56"/>
      <c r="FB530" s="56"/>
      <c r="FC530" s="56"/>
      <c r="FD530" s="56"/>
      <c r="FE530" s="56"/>
      <c r="FF530" s="56"/>
      <c r="FG530" s="56"/>
      <c r="FH530" s="56"/>
      <c r="FI530" s="56"/>
      <c r="FJ530" s="56"/>
      <c r="FK530" s="56"/>
      <c r="FL530" s="56"/>
      <c r="FM530" s="56"/>
      <c r="FN530" s="56"/>
      <c r="FO530" s="56"/>
      <c r="FP530" s="56"/>
      <c r="FQ530" s="56"/>
      <c r="FR530" s="56"/>
      <c r="FS530" s="56"/>
      <c r="FT530" s="56"/>
      <c r="FU530" s="56"/>
      <c r="FV530" s="56"/>
      <c r="FW530" s="56"/>
      <c r="FX530" s="56"/>
      <c r="FY530" s="56"/>
      <c r="FZ530" s="56"/>
      <c r="GA530" s="56"/>
      <c r="GB530" s="56"/>
      <c r="GC530" s="56"/>
      <c r="GD530" s="56"/>
      <c r="GE530" s="56"/>
      <c r="GF530" s="56"/>
      <c r="GG530" s="56"/>
      <c r="GH530" s="56"/>
      <c r="GI530" s="56"/>
      <c r="GJ530" s="56"/>
      <c r="GK530" s="56"/>
      <c r="GL530" s="56"/>
      <c r="GM530" s="56"/>
      <c r="GN530" s="56"/>
      <c r="GO530" s="56"/>
      <c r="GP530" s="56"/>
      <c r="GQ530" s="56"/>
      <c r="GR530" s="56"/>
      <c r="GS530" s="56"/>
      <c r="GT530" s="56"/>
      <c r="GU530" s="56"/>
      <c r="GV530" s="56"/>
      <c r="GW530" s="56"/>
      <c r="GX530" s="56"/>
      <c r="GY530" s="56"/>
      <c r="GZ530" s="56"/>
      <c r="HA530" s="56"/>
      <c r="HB530" s="56"/>
      <c r="HC530" s="56"/>
      <c r="HD530" s="56"/>
      <c r="HE530" s="56"/>
      <c r="HF530" s="56"/>
      <c r="HG530" s="56"/>
      <c r="HH530" s="56"/>
      <c r="HI530" s="56"/>
      <c r="HJ530" s="56"/>
      <c r="HK530" s="56"/>
      <c r="HL530" s="56"/>
      <c r="HM530" s="56"/>
      <c r="HN530" s="56"/>
      <c r="HO530" s="56"/>
      <c r="HP530" s="56"/>
      <c r="HQ530" s="56"/>
      <c r="HR530" s="56"/>
      <c r="HS530" s="56"/>
      <c r="HT530" s="56"/>
      <c r="HU530" s="56"/>
      <c r="HV530" s="56"/>
      <c r="HW530" s="56"/>
      <c r="HX530" s="56"/>
      <c r="HY530" s="56"/>
      <c r="HZ530" s="56"/>
      <c r="IA530" s="56"/>
      <c r="IB530" s="56"/>
      <c r="IC530" s="56"/>
      <c r="ID530" s="56"/>
      <c r="IE530" s="56"/>
      <c r="IF530" s="56"/>
      <c r="IG530" s="56"/>
      <c r="IH530" s="56"/>
      <c r="II530" s="56"/>
      <c r="IJ530" s="56"/>
    </row>
    <row r="531" spans="1:244" s="107" customFormat="1" x14ac:dyDescent="0.2">
      <c r="A531" s="108" t="s">
        <v>50</v>
      </c>
      <c r="B531" s="108"/>
      <c r="C531" s="109"/>
      <c r="D531" s="110"/>
      <c r="E531" s="110"/>
      <c r="F531" s="110"/>
      <c r="G531" s="110"/>
      <c r="H531" s="111"/>
      <c r="I531" s="110"/>
    </row>
    <row r="532" spans="1:244" s="107" customFormat="1" x14ac:dyDescent="0.2">
      <c r="A532" s="112" t="s">
        <v>183</v>
      </c>
      <c r="B532" s="112" t="s">
        <v>183</v>
      </c>
      <c r="C532" s="113" t="s">
        <v>127</v>
      </c>
      <c r="D532" s="114">
        <v>50000</v>
      </c>
      <c r="E532" s="114"/>
      <c r="F532" s="114">
        <f>SUM(D532:E532)</f>
        <v>50000</v>
      </c>
      <c r="G532" s="114">
        <v>26063</v>
      </c>
      <c r="H532" s="115">
        <v>0.52125999999999995</v>
      </c>
      <c r="I532" s="116" t="s">
        <v>261</v>
      </c>
    </row>
    <row r="533" spans="1:244" s="107" customFormat="1" x14ac:dyDescent="0.2">
      <c r="A533" s="112" t="s">
        <v>263</v>
      </c>
      <c r="B533" s="112" t="s">
        <v>263</v>
      </c>
      <c r="C533" s="113" t="s">
        <v>129</v>
      </c>
      <c r="D533" s="114">
        <v>11000</v>
      </c>
      <c r="E533" s="114"/>
      <c r="F533" s="114">
        <f>SUM(D533:E533)</f>
        <v>11000</v>
      </c>
      <c r="G533" s="114">
        <v>7037</v>
      </c>
      <c r="H533" s="115">
        <v>0.6397272727272727</v>
      </c>
      <c r="I533" s="116" t="s">
        <v>261</v>
      </c>
    </row>
    <row r="534" spans="1:244" s="109" customFormat="1" x14ac:dyDescent="0.2">
      <c r="A534" s="117"/>
      <c r="B534" s="117"/>
      <c r="C534" s="118" t="s">
        <v>51</v>
      </c>
      <c r="D534" s="119">
        <f>SUM(D532:D533)</f>
        <v>61000</v>
      </c>
      <c r="E534" s="119">
        <f>SUM(E532:E533)</f>
        <v>0</v>
      </c>
      <c r="F534" s="119">
        <f>SUM(F532:F533)</f>
        <v>61000</v>
      </c>
      <c r="G534" s="119">
        <v>33100</v>
      </c>
      <c r="H534" s="131">
        <v>0.54262295081967216</v>
      </c>
      <c r="I534" s="110"/>
    </row>
    <row r="535" spans="1:244" s="109" customFormat="1" x14ac:dyDescent="0.2">
      <c r="A535" s="108"/>
      <c r="B535" s="108"/>
      <c r="D535" s="110"/>
      <c r="E535" s="110"/>
      <c r="F535" s="110"/>
      <c r="G535" s="110"/>
      <c r="H535" s="111"/>
      <c r="I535" s="110"/>
    </row>
    <row r="536" spans="1:244" s="109" customFormat="1" x14ac:dyDescent="0.2">
      <c r="A536" s="108"/>
      <c r="B536" s="108"/>
      <c r="D536" s="110"/>
      <c r="E536" s="110"/>
      <c r="F536" s="110"/>
      <c r="G536" s="110"/>
      <c r="H536" s="111"/>
      <c r="I536" s="110"/>
    </row>
    <row r="537" spans="1:244" x14ac:dyDescent="0.2">
      <c r="H537" s="47"/>
    </row>
    <row r="538" spans="1:244" s="51" customFormat="1" ht="12" customHeight="1" x14ac:dyDescent="0.2">
      <c r="A538" s="97" t="s">
        <v>208</v>
      </c>
      <c r="B538" s="97"/>
      <c r="D538" s="102"/>
      <c r="E538" s="102"/>
      <c r="F538" s="102"/>
      <c r="G538" s="102"/>
      <c r="H538" s="52"/>
      <c r="I538" s="102"/>
    </row>
    <row r="539" spans="1:244" s="51" customFormat="1" ht="12" customHeight="1" x14ac:dyDescent="0.2">
      <c r="A539" s="97" t="s">
        <v>205</v>
      </c>
      <c r="B539" s="97"/>
      <c r="D539" s="102"/>
      <c r="E539" s="102"/>
      <c r="F539" s="102"/>
      <c r="G539" s="102"/>
      <c r="H539" s="52"/>
      <c r="I539" s="102"/>
    </row>
    <row r="540" spans="1:244" s="107" customFormat="1" x14ac:dyDescent="0.2">
      <c r="A540" s="108" t="s">
        <v>50</v>
      </c>
      <c r="B540" s="108"/>
      <c r="C540" s="109"/>
      <c r="D540" s="110"/>
      <c r="E540" s="110"/>
      <c r="F540" s="110"/>
      <c r="G540" s="110"/>
      <c r="H540" s="111"/>
      <c r="I540" s="110"/>
    </row>
    <row r="541" spans="1:244" s="107" customFormat="1" x14ac:dyDescent="0.2">
      <c r="A541" s="112" t="s">
        <v>183</v>
      </c>
      <c r="B541" s="112"/>
      <c r="C541" s="113" t="s">
        <v>134</v>
      </c>
      <c r="D541" s="65">
        <v>50000</v>
      </c>
      <c r="E541" s="114"/>
      <c r="F541" s="65">
        <f t="shared" ref="F541:F542" si="66">SUM(D541:E541)</f>
        <v>50000</v>
      </c>
      <c r="G541" s="65">
        <v>119311</v>
      </c>
      <c r="H541" s="66">
        <v>2.3862199999999998</v>
      </c>
      <c r="I541" s="116" t="s">
        <v>261</v>
      </c>
    </row>
    <row r="542" spans="1:244" s="107" customFormat="1" x14ac:dyDescent="0.2">
      <c r="A542" s="112" t="s">
        <v>263</v>
      </c>
      <c r="B542" s="112" t="s">
        <v>263</v>
      </c>
      <c r="C542" s="113" t="s">
        <v>129</v>
      </c>
      <c r="D542" s="65">
        <v>14000</v>
      </c>
      <c r="E542" s="114"/>
      <c r="F542" s="65">
        <f t="shared" si="66"/>
        <v>14000</v>
      </c>
      <c r="G542" s="65">
        <v>32214</v>
      </c>
      <c r="H542" s="66">
        <v>2.3010000000000002</v>
      </c>
      <c r="I542" s="116" t="s">
        <v>261</v>
      </c>
    </row>
    <row r="543" spans="1:244" s="109" customFormat="1" x14ac:dyDescent="0.2">
      <c r="A543" s="117"/>
      <c r="B543" s="117"/>
      <c r="C543" s="118" t="s">
        <v>51</v>
      </c>
      <c r="D543" s="119">
        <f>SUM(D541:D542)</f>
        <v>64000</v>
      </c>
      <c r="E543" s="119">
        <f>SUM(E541:E542)</f>
        <v>0</v>
      </c>
      <c r="F543" s="119">
        <f>SUM(F541:F542)</f>
        <v>64000</v>
      </c>
      <c r="G543" s="119">
        <v>151525</v>
      </c>
      <c r="H543" s="131">
        <v>2.3675781250000001</v>
      </c>
      <c r="I543" s="110"/>
    </row>
    <row r="544" spans="1:244" s="109" customFormat="1" x14ac:dyDescent="0.2">
      <c r="A544" s="108"/>
      <c r="B544" s="108"/>
      <c r="D544" s="110"/>
      <c r="E544" s="110"/>
      <c r="F544" s="110"/>
      <c r="G544" s="110"/>
      <c r="H544" s="111"/>
      <c r="I544" s="110"/>
    </row>
    <row r="545" spans="1:9" s="109" customFormat="1" x14ac:dyDescent="0.2">
      <c r="A545" s="108"/>
      <c r="B545" s="108"/>
      <c r="D545" s="110"/>
      <c r="E545" s="110"/>
      <c r="F545" s="110"/>
      <c r="G545" s="110"/>
      <c r="H545" s="111"/>
      <c r="I545" s="110"/>
    </row>
    <row r="546" spans="1:9" s="107" customFormat="1" x14ac:dyDescent="0.2">
      <c r="A546" s="103" t="s">
        <v>446</v>
      </c>
      <c r="B546" s="103"/>
      <c r="C546" s="104"/>
      <c r="D546" s="105"/>
      <c r="E546" s="105"/>
      <c r="F546" s="105"/>
      <c r="G546" s="105"/>
      <c r="H546" s="106"/>
      <c r="I546" s="105"/>
    </row>
    <row r="547" spans="1:9" s="107" customFormat="1" x14ac:dyDescent="0.2">
      <c r="A547" s="100" t="s">
        <v>453</v>
      </c>
      <c r="B547" s="103"/>
      <c r="C547" s="104"/>
      <c r="D547" s="105"/>
      <c r="E547" s="105"/>
      <c r="F547" s="105"/>
      <c r="G547" s="105"/>
      <c r="H547" s="106"/>
      <c r="I547" s="105"/>
    </row>
    <row r="548" spans="1:9" s="107" customFormat="1" x14ac:dyDescent="0.2">
      <c r="A548" s="108" t="s">
        <v>52</v>
      </c>
      <c r="B548" s="108"/>
      <c r="C548" s="109"/>
      <c r="D548" s="110"/>
      <c r="E548" s="110"/>
      <c r="F548" s="110"/>
      <c r="G548" s="110"/>
      <c r="H548" s="111"/>
      <c r="I548" s="110"/>
    </row>
    <row r="549" spans="1:9" s="107" customFormat="1" x14ac:dyDescent="0.2">
      <c r="A549" s="112" t="s">
        <v>447</v>
      </c>
      <c r="B549" s="112" t="s">
        <v>179</v>
      </c>
      <c r="C549" s="113" t="s">
        <v>74</v>
      </c>
      <c r="D549" s="114">
        <v>0</v>
      </c>
      <c r="E549" s="114"/>
      <c r="F549" s="114">
        <f>SUM(D549:E549)</f>
        <v>0</v>
      </c>
      <c r="G549" s="114">
        <v>749520</v>
      </c>
      <c r="H549" s="115">
        <v>0</v>
      </c>
      <c r="I549" s="116" t="s">
        <v>261</v>
      </c>
    </row>
    <row r="550" spans="1:9" s="107" customFormat="1" x14ac:dyDescent="0.2">
      <c r="A550" s="112" t="s">
        <v>448</v>
      </c>
      <c r="B550" s="112" t="s">
        <v>180</v>
      </c>
      <c r="C550" s="113" t="s">
        <v>399</v>
      </c>
      <c r="D550" s="114">
        <v>0</v>
      </c>
      <c r="E550" s="114"/>
      <c r="F550" s="114">
        <f>SUM(D550:E550)</f>
        <v>0</v>
      </c>
      <c r="G550" s="114">
        <v>97440</v>
      </c>
      <c r="H550" s="115">
        <v>0</v>
      </c>
      <c r="I550" s="116" t="s">
        <v>261</v>
      </c>
    </row>
    <row r="551" spans="1:9" s="109" customFormat="1" x14ac:dyDescent="0.2">
      <c r="A551" s="117"/>
      <c r="B551" s="117"/>
      <c r="C551" s="118" t="s">
        <v>53</v>
      </c>
      <c r="D551" s="119">
        <f>SUM(D549:D550)</f>
        <v>0</v>
      </c>
      <c r="E551" s="119">
        <f>SUM(E549:E550)</f>
        <v>0</v>
      </c>
      <c r="F551" s="119">
        <f>SUM(F549:F550)</f>
        <v>0</v>
      </c>
      <c r="G551" s="119">
        <v>846960</v>
      </c>
      <c r="H551" s="131">
        <v>0</v>
      </c>
      <c r="I551" s="110"/>
    </row>
    <row r="552" spans="1:9" s="109" customFormat="1" x14ac:dyDescent="0.2">
      <c r="A552" s="108"/>
      <c r="B552" s="108"/>
      <c r="D552" s="110"/>
      <c r="E552" s="110"/>
      <c r="F552" s="110"/>
      <c r="G552" s="110"/>
      <c r="H552" s="111"/>
      <c r="I552" s="110"/>
    </row>
    <row r="553" spans="1:9" s="109" customFormat="1" x14ac:dyDescent="0.2">
      <c r="A553" s="108"/>
      <c r="B553" s="108"/>
      <c r="D553" s="110"/>
      <c r="E553" s="110"/>
      <c r="F553" s="110"/>
      <c r="G553" s="110"/>
      <c r="H553" s="111"/>
      <c r="I553" s="110"/>
    </row>
    <row r="554" spans="1:9" s="109" customFormat="1" x14ac:dyDescent="0.2">
      <c r="A554" s="108"/>
      <c r="B554" s="108"/>
      <c r="D554" s="110"/>
      <c r="E554" s="110"/>
      <c r="F554" s="110"/>
      <c r="G554" s="110"/>
      <c r="H554" s="111"/>
      <c r="I554" s="110"/>
    </row>
    <row r="555" spans="1:9" s="109" customFormat="1" x14ac:dyDescent="0.2">
      <c r="A555" s="108"/>
      <c r="B555" s="108"/>
      <c r="D555" s="110"/>
      <c r="E555" s="110"/>
      <c r="F555" s="110"/>
      <c r="G555" s="110"/>
      <c r="H555" s="111"/>
      <c r="I555" s="110"/>
    </row>
    <row r="556" spans="1:9" s="109" customFormat="1" x14ac:dyDescent="0.2">
      <c r="A556" s="108"/>
      <c r="B556" s="108"/>
      <c r="D556" s="110"/>
      <c r="E556" s="110"/>
      <c r="F556" s="110"/>
      <c r="G556" s="110"/>
      <c r="H556" s="111"/>
      <c r="I556" s="110"/>
    </row>
    <row r="557" spans="1:9" s="109" customFormat="1" x14ac:dyDescent="0.2">
      <c r="A557" s="108"/>
      <c r="B557" s="108"/>
      <c r="D557" s="110"/>
      <c r="E557" s="110"/>
      <c r="F557" s="110"/>
      <c r="G557" s="110"/>
      <c r="H557" s="111"/>
      <c r="I557" s="110"/>
    </row>
    <row r="558" spans="1:9" s="109" customFormat="1" x14ac:dyDescent="0.2">
      <c r="A558" s="108"/>
      <c r="B558" s="108"/>
      <c r="D558" s="110"/>
      <c r="E558" s="110"/>
      <c r="F558" s="110"/>
      <c r="G558" s="110"/>
      <c r="H558" s="111"/>
      <c r="I558" s="110"/>
    </row>
    <row r="559" spans="1:9" s="109" customFormat="1" x14ac:dyDescent="0.2">
      <c r="A559" s="108"/>
      <c r="B559" s="108"/>
      <c r="D559" s="110"/>
      <c r="E559" s="110"/>
      <c r="F559" s="110"/>
      <c r="G559" s="110"/>
      <c r="H559" s="111"/>
      <c r="I559" s="110"/>
    </row>
    <row r="560" spans="1:9" s="109" customFormat="1" x14ac:dyDescent="0.2">
      <c r="A560" s="108"/>
      <c r="B560" s="108"/>
      <c r="D560" s="110"/>
      <c r="E560" s="110"/>
      <c r="F560" s="110"/>
      <c r="G560" s="110"/>
      <c r="H560" s="111"/>
      <c r="I560" s="110"/>
    </row>
    <row r="561" spans="1:244" s="48" customFormat="1" ht="30.75" customHeight="1" x14ac:dyDescent="0.2">
      <c r="A561" s="56"/>
      <c r="B561" s="56"/>
      <c r="D561" s="57" t="s">
        <v>484</v>
      </c>
      <c r="E561" s="57" t="s">
        <v>482</v>
      </c>
      <c r="F561" s="57" t="s">
        <v>483</v>
      </c>
      <c r="G561" s="57" t="s">
        <v>487</v>
      </c>
      <c r="H561" s="58" t="s">
        <v>488</v>
      </c>
      <c r="I561" s="59"/>
    </row>
    <row r="562" spans="1:244" s="107" customFormat="1" x14ac:dyDescent="0.2">
      <c r="A562" s="103" t="s">
        <v>343</v>
      </c>
      <c r="B562" s="103"/>
      <c r="C562" s="104"/>
      <c r="D562" s="105"/>
      <c r="E562" s="105"/>
      <c r="F562" s="105"/>
      <c r="G562" s="105"/>
      <c r="H562" s="106"/>
      <c r="I562" s="105"/>
    </row>
    <row r="563" spans="1:244" ht="12.4" customHeight="1" x14ac:dyDescent="0.2">
      <c r="A563" s="56" t="s">
        <v>193</v>
      </c>
      <c r="B563" s="56"/>
      <c r="C563" s="56"/>
      <c r="D563" s="56"/>
      <c r="E563" s="56"/>
      <c r="F563" s="56"/>
      <c r="G563" s="56"/>
      <c r="H563" s="79"/>
      <c r="I563" s="56"/>
      <c r="J563" s="56"/>
      <c r="K563" s="56"/>
      <c r="L563" s="56"/>
      <c r="M563" s="56"/>
      <c r="N563" s="56"/>
      <c r="O563" s="56"/>
      <c r="P563" s="56"/>
      <c r="Q563" s="56"/>
      <c r="R563" s="56"/>
      <c r="S563" s="56"/>
      <c r="T563" s="56"/>
      <c r="U563" s="56"/>
      <c r="V563" s="56"/>
      <c r="W563" s="56"/>
      <c r="X563" s="56"/>
      <c r="Y563" s="56"/>
      <c r="Z563" s="56"/>
      <c r="AA563" s="56"/>
      <c r="AB563" s="56"/>
      <c r="AC563" s="56"/>
      <c r="AD563" s="56"/>
      <c r="AE563" s="56"/>
      <c r="AF563" s="56"/>
      <c r="AG563" s="56"/>
      <c r="AH563" s="56"/>
      <c r="AI563" s="56"/>
      <c r="AJ563" s="56"/>
      <c r="AK563" s="56"/>
      <c r="AL563" s="56"/>
      <c r="AM563" s="56"/>
      <c r="AN563" s="56"/>
      <c r="AO563" s="56"/>
      <c r="AP563" s="56"/>
      <c r="AQ563" s="56"/>
      <c r="AR563" s="56"/>
      <c r="AS563" s="56"/>
      <c r="AT563" s="56"/>
      <c r="AU563" s="56"/>
      <c r="AV563" s="56"/>
      <c r="AW563" s="56"/>
      <c r="AX563" s="56"/>
      <c r="AY563" s="56"/>
      <c r="AZ563" s="56"/>
      <c r="BA563" s="56"/>
      <c r="BB563" s="56"/>
      <c r="BC563" s="56"/>
      <c r="BD563" s="56"/>
      <c r="BE563" s="56"/>
      <c r="BF563" s="56"/>
      <c r="BG563" s="56"/>
      <c r="BH563" s="56"/>
      <c r="BI563" s="56"/>
      <c r="BJ563" s="56"/>
      <c r="BK563" s="56"/>
      <c r="BL563" s="56"/>
      <c r="BM563" s="56"/>
      <c r="BN563" s="56"/>
      <c r="BO563" s="56"/>
      <c r="BP563" s="56"/>
      <c r="BQ563" s="56"/>
      <c r="BR563" s="56"/>
      <c r="BS563" s="56"/>
      <c r="BT563" s="56"/>
      <c r="BU563" s="56"/>
      <c r="BV563" s="56"/>
      <c r="BW563" s="56"/>
      <c r="BX563" s="56"/>
      <c r="BY563" s="56"/>
      <c r="BZ563" s="56"/>
      <c r="CA563" s="56"/>
      <c r="CB563" s="56"/>
      <c r="CC563" s="56"/>
      <c r="CD563" s="56"/>
      <c r="CE563" s="56"/>
      <c r="CF563" s="56"/>
      <c r="CG563" s="56"/>
      <c r="CH563" s="56"/>
      <c r="CI563" s="56"/>
      <c r="CJ563" s="56"/>
      <c r="CK563" s="56"/>
      <c r="CL563" s="56"/>
      <c r="CM563" s="56"/>
      <c r="CN563" s="56"/>
      <c r="CO563" s="56"/>
      <c r="CP563" s="56"/>
      <c r="CQ563" s="56"/>
      <c r="CR563" s="56"/>
      <c r="CS563" s="56"/>
      <c r="CT563" s="56"/>
      <c r="CU563" s="56"/>
      <c r="CV563" s="56"/>
      <c r="CW563" s="56"/>
      <c r="CX563" s="56"/>
      <c r="CY563" s="56"/>
      <c r="CZ563" s="56"/>
      <c r="DA563" s="56"/>
      <c r="DB563" s="56"/>
      <c r="DC563" s="56"/>
      <c r="DD563" s="56"/>
      <c r="DE563" s="56"/>
      <c r="DF563" s="56"/>
      <c r="DG563" s="56"/>
      <c r="DH563" s="56"/>
      <c r="DI563" s="56"/>
      <c r="DJ563" s="56"/>
      <c r="DK563" s="56"/>
      <c r="DL563" s="56"/>
      <c r="DM563" s="56"/>
      <c r="DN563" s="56"/>
      <c r="DO563" s="56"/>
      <c r="DP563" s="56"/>
      <c r="DQ563" s="56"/>
      <c r="DR563" s="56"/>
      <c r="DS563" s="56"/>
      <c r="DT563" s="56"/>
      <c r="DU563" s="56"/>
      <c r="DV563" s="56"/>
      <c r="DW563" s="56"/>
      <c r="DX563" s="56"/>
      <c r="DY563" s="56"/>
      <c r="DZ563" s="56"/>
      <c r="EA563" s="56"/>
      <c r="EB563" s="56"/>
      <c r="EC563" s="56"/>
      <c r="ED563" s="56"/>
      <c r="EE563" s="56"/>
      <c r="EF563" s="56"/>
      <c r="EG563" s="56"/>
      <c r="EH563" s="56"/>
      <c r="EI563" s="56"/>
      <c r="EJ563" s="56"/>
      <c r="EK563" s="56"/>
      <c r="EL563" s="56"/>
      <c r="EM563" s="56"/>
      <c r="EN563" s="56"/>
      <c r="EO563" s="56"/>
      <c r="EP563" s="56"/>
      <c r="EQ563" s="56"/>
      <c r="ER563" s="56"/>
      <c r="ES563" s="56"/>
      <c r="ET563" s="56"/>
      <c r="EU563" s="56"/>
      <c r="EV563" s="56"/>
      <c r="EW563" s="56"/>
      <c r="EX563" s="56"/>
      <c r="EY563" s="56"/>
      <c r="EZ563" s="56"/>
      <c r="FA563" s="56"/>
      <c r="FB563" s="56"/>
      <c r="FC563" s="56"/>
      <c r="FD563" s="56"/>
      <c r="FE563" s="56"/>
      <c r="FF563" s="56"/>
      <c r="FG563" s="56"/>
      <c r="FH563" s="56"/>
      <c r="FI563" s="56"/>
      <c r="FJ563" s="56"/>
      <c r="FK563" s="56"/>
      <c r="FL563" s="56"/>
      <c r="FM563" s="56"/>
      <c r="FN563" s="56"/>
      <c r="FO563" s="56"/>
      <c r="FP563" s="56"/>
      <c r="FQ563" s="56"/>
      <c r="FR563" s="56"/>
      <c r="FS563" s="56"/>
      <c r="FT563" s="56"/>
      <c r="FU563" s="56"/>
      <c r="FV563" s="56"/>
      <c r="FW563" s="56"/>
      <c r="FX563" s="56"/>
      <c r="FY563" s="56"/>
      <c r="FZ563" s="56"/>
      <c r="GA563" s="56"/>
      <c r="GB563" s="56"/>
      <c r="GC563" s="56"/>
      <c r="GD563" s="56"/>
      <c r="GE563" s="56"/>
      <c r="GF563" s="56"/>
      <c r="GG563" s="56"/>
      <c r="GH563" s="56"/>
      <c r="GI563" s="56"/>
      <c r="GJ563" s="56"/>
      <c r="GK563" s="56"/>
      <c r="GL563" s="56"/>
      <c r="GM563" s="56"/>
      <c r="GN563" s="56"/>
      <c r="GO563" s="56"/>
      <c r="GP563" s="56"/>
      <c r="GQ563" s="56"/>
      <c r="GR563" s="56"/>
      <c r="GS563" s="56"/>
      <c r="GT563" s="56"/>
      <c r="GU563" s="56"/>
      <c r="GV563" s="56"/>
      <c r="GW563" s="56"/>
      <c r="GX563" s="56"/>
      <c r="GY563" s="56"/>
      <c r="GZ563" s="56"/>
      <c r="HA563" s="56"/>
      <c r="HB563" s="56"/>
      <c r="HC563" s="56"/>
      <c r="HD563" s="56"/>
      <c r="HE563" s="56"/>
      <c r="HF563" s="56"/>
      <c r="HG563" s="56"/>
      <c r="HH563" s="56"/>
      <c r="HI563" s="56"/>
      <c r="HJ563" s="56"/>
      <c r="HK563" s="56"/>
      <c r="HL563" s="56"/>
      <c r="HM563" s="56"/>
      <c r="HN563" s="56"/>
      <c r="HO563" s="56"/>
      <c r="HP563" s="56"/>
      <c r="HQ563" s="56"/>
      <c r="HR563" s="56"/>
      <c r="HS563" s="56"/>
      <c r="HT563" s="56"/>
      <c r="HU563" s="56"/>
      <c r="HV563" s="56"/>
      <c r="HW563" s="56"/>
      <c r="HX563" s="56"/>
      <c r="HY563" s="56"/>
      <c r="HZ563" s="56"/>
      <c r="IA563" s="56"/>
      <c r="IB563" s="56"/>
      <c r="IC563" s="56"/>
      <c r="ID563" s="56"/>
      <c r="IE563" s="56"/>
      <c r="IF563" s="56"/>
      <c r="IG563" s="56"/>
      <c r="IH563" s="56"/>
      <c r="II563" s="56"/>
      <c r="IJ563" s="56"/>
    </row>
    <row r="564" spans="1:244" s="107" customFormat="1" x14ac:dyDescent="0.2">
      <c r="A564" s="108" t="s">
        <v>52</v>
      </c>
      <c r="B564" s="108"/>
      <c r="C564" s="109"/>
      <c r="D564" s="110"/>
      <c r="E564" s="110"/>
      <c r="F564" s="110"/>
      <c r="G564" s="110"/>
      <c r="H564" s="111"/>
      <c r="I564" s="110"/>
    </row>
    <row r="565" spans="1:244" s="107" customFormat="1" x14ac:dyDescent="0.2">
      <c r="A565" s="112" t="s">
        <v>179</v>
      </c>
      <c r="B565" s="112" t="s">
        <v>179</v>
      </c>
      <c r="C565" s="113" t="s">
        <v>368</v>
      </c>
      <c r="D565" s="114">
        <v>8306000</v>
      </c>
      <c r="E565" s="114"/>
      <c r="F565" s="114">
        <f t="shared" ref="F565:F596" si="67">SUM(D565:E565)</f>
        <v>8306000</v>
      </c>
      <c r="G565" s="114">
        <v>7556400</v>
      </c>
      <c r="H565" s="115">
        <v>0.90975198651577172</v>
      </c>
      <c r="I565" s="116" t="s">
        <v>261</v>
      </c>
    </row>
    <row r="566" spans="1:244" s="107" customFormat="1" x14ac:dyDescent="0.2">
      <c r="A566" s="112" t="s">
        <v>179</v>
      </c>
      <c r="B566" s="112"/>
      <c r="C566" s="113" t="s">
        <v>469</v>
      </c>
      <c r="D566" s="114">
        <v>5330000</v>
      </c>
      <c r="E566" s="114"/>
      <c r="F566" s="114">
        <f t="shared" si="67"/>
        <v>5330000</v>
      </c>
      <c r="G566" s="114">
        <v>5330000</v>
      </c>
      <c r="H566" s="115">
        <v>1</v>
      </c>
      <c r="I566" s="116" t="s">
        <v>261</v>
      </c>
    </row>
    <row r="567" spans="1:244" s="107" customFormat="1" x14ac:dyDescent="0.2">
      <c r="A567" s="112" t="s">
        <v>179</v>
      </c>
      <c r="B567" s="112"/>
      <c r="C567" s="113" t="s">
        <v>126</v>
      </c>
      <c r="D567" s="114">
        <v>120000</v>
      </c>
      <c r="E567" s="114"/>
      <c r="F567" s="114">
        <f t="shared" si="67"/>
        <v>120000</v>
      </c>
      <c r="G567" s="114">
        <v>120000</v>
      </c>
      <c r="H567" s="115">
        <v>1</v>
      </c>
      <c r="I567" s="116" t="s">
        <v>261</v>
      </c>
    </row>
    <row r="568" spans="1:244" s="107" customFormat="1" x14ac:dyDescent="0.2">
      <c r="A568" s="112" t="s">
        <v>179</v>
      </c>
      <c r="B568" s="112"/>
      <c r="C568" s="113" t="s">
        <v>259</v>
      </c>
      <c r="D568" s="114">
        <v>363000</v>
      </c>
      <c r="E568" s="114"/>
      <c r="F568" s="114">
        <f t="shared" si="67"/>
        <v>363000</v>
      </c>
      <c r="G568" s="114">
        <v>362400</v>
      </c>
      <c r="H568" s="115">
        <v>0.99834710743801658</v>
      </c>
      <c r="I568" s="116" t="s">
        <v>261</v>
      </c>
    </row>
    <row r="569" spans="1:244" s="107" customFormat="1" x14ac:dyDescent="0.2">
      <c r="A569" s="112" t="s">
        <v>384</v>
      </c>
      <c r="B569" s="112" t="s">
        <v>384</v>
      </c>
      <c r="C569" s="113" t="s">
        <v>385</v>
      </c>
      <c r="D569" s="114">
        <v>0</v>
      </c>
      <c r="E569" s="114">
        <v>1100000</v>
      </c>
      <c r="F569" s="114">
        <f t="shared" si="67"/>
        <v>1100000</v>
      </c>
      <c r="G569" s="114">
        <v>1100000</v>
      </c>
      <c r="H569" s="115">
        <v>1</v>
      </c>
      <c r="I569" s="116" t="s">
        <v>261</v>
      </c>
    </row>
    <row r="570" spans="1:244" s="107" customFormat="1" x14ac:dyDescent="0.2">
      <c r="A570" s="112" t="s">
        <v>228</v>
      </c>
      <c r="B570" s="112" t="s">
        <v>228</v>
      </c>
      <c r="C570" s="113" t="s">
        <v>258</v>
      </c>
      <c r="D570" s="114">
        <v>540000</v>
      </c>
      <c r="E570" s="114"/>
      <c r="F570" s="114">
        <f t="shared" si="67"/>
        <v>540000</v>
      </c>
      <c r="G570" s="114">
        <v>540000</v>
      </c>
      <c r="H570" s="115">
        <v>1</v>
      </c>
      <c r="I570" s="116" t="s">
        <v>261</v>
      </c>
    </row>
    <row r="571" spans="1:244" s="107" customFormat="1" x14ac:dyDescent="0.2">
      <c r="A571" s="112" t="s">
        <v>286</v>
      </c>
      <c r="B571" s="112" t="s">
        <v>286</v>
      </c>
      <c r="C571" s="113" t="s">
        <v>130</v>
      </c>
      <c r="D571" s="114">
        <v>150000</v>
      </c>
      <c r="E571" s="114">
        <v>-150000</v>
      </c>
      <c r="F571" s="114">
        <f t="shared" si="67"/>
        <v>0</v>
      </c>
      <c r="G571" s="114">
        <v>0</v>
      </c>
      <c r="H571" s="115">
        <v>0</v>
      </c>
      <c r="I571" s="116" t="s">
        <v>261</v>
      </c>
    </row>
    <row r="572" spans="1:244" s="107" customFormat="1" x14ac:dyDescent="0.2">
      <c r="A572" s="112" t="s">
        <v>180</v>
      </c>
      <c r="B572" s="112" t="s">
        <v>180</v>
      </c>
      <c r="C572" s="113" t="s">
        <v>86</v>
      </c>
      <c r="D572" s="114">
        <v>1930000</v>
      </c>
      <c r="E572" s="114"/>
      <c r="F572" s="114">
        <f t="shared" si="67"/>
        <v>1930000</v>
      </c>
      <c r="G572" s="114">
        <v>1961887</v>
      </c>
      <c r="H572" s="115">
        <v>1.0165217616580311</v>
      </c>
      <c r="I572" s="116" t="s">
        <v>261</v>
      </c>
    </row>
    <row r="573" spans="1:244" s="107" customFormat="1" x14ac:dyDescent="0.2">
      <c r="A573" s="112" t="s">
        <v>227</v>
      </c>
      <c r="B573" s="112"/>
      <c r="C573" s="113" t="s">
        <v>133</v>
      </c>
      <c r="D573" s="114">
        <v>87000</v>
      </c>
      <c r="E573" s="114"/>
      <c r="F573" s="114">
        <f t="shared" si="67"/>
        <v>87000</v>
      </c>
      <c r="G573" s="114">
        <v>93387</v>
      </c>
      <c r="H573" s="115">
        <v>1.0734137931034482</v>
      </c>
      <c r="I573" s="116" t="s">
        <v>261</v>
      </c>
    </row>
    <row r="574" spans="1:244" s="107" customFormat="1" x14ac:dyDescent="0.2">
      <c r="A574" s="112" t="s">
        <v>190</v>
      </c>
      <c r="B574" s="112" t="s">
        <v>189</v>
      </c>
      <c r="C574" s="113" t="s">
        <v>300</v>
      </c>
      <c r="D574" s="114">
        <v>50000</v>
      </c>
      <c r="E574" s="114"/>
      <c r="F574" s="114">
        <f t="shared" si="67"/>
        <v>50000</v>
      </c>
      <c r="G574" s="114">
        <v>40390</v>
      </c>
      <c r="H574" s="115">
        <v>0.80779999999999996</v>
      </c>
      <c r="I574" s="116" t="s">
        <v>261</v>
      </c>
    </row>
    <row r="575" spans="1:244" s="107" customFormat="1" x14ac:dyDescent="0.2">
      <c r="A575" s="112" t="s">
        <v>273</v>
      </c>
      <c r="B575" s="112" t="s">
        <v>273</v>
      </c>
      <c r="C575" s="113" t="s">
        <v>57</v>
      </c>
      <c r="D575" s="114">
        <v>100000</v>
      </c>
      <c r="E575" s="114"/>
      <c r="F575" s="114">
        <f t="shared" si="67"/>
        <v>100000</v>
      </c>
      <c r="G575" s="114">
        <v>0</v>
      </c>
      <c r="H575" s="115">
        <v>0</v>
      </c>
      <c r="I575" s="116" t="s">
        <v>261</v>
      </c>
    </row>
    <row r="576" spans="1:244" s="107" customFormat="1" x14ac:dyDescent="0.2">
      <c r="A576" s="112" t="s">
        <v>273</v>
      </c>
      <c r="B576" s="112"/>
      <c r="C576" s="113" t="s">
        <v>131</v>
      </c>
      <c r="D576" s="114">
        <v>90000</v>
      </c>
      <c r="E576" s="114"/>
      <c r="F576" s="114">
        <f t="shared" si="67"/>
        <v>90000</v>
      </c>
      <c r="G576" s="114">
        <v>36957</v>
      </c>
      <c r="H576" s="115">
        <v>0.41063333333333335</v>
      </c>
      <c r="I576" s="116" t="s">
        <v>261</v>
      </c>
    </row>
    <row r="577" spans="1:9" s="107" customFormat="1" x14ac:dyDescent="0.2">
      <c r="A577" s="112" t="s">
        <v>273</v>
      </c>
      <c r="B577" s="112"/>
      <c r="C577" s="113" t="s">
        <v>80</v>
      </c>
      <c r="D577" s="114">
        <v>100000</v>
      </c>
      <c r="E577" s="114"/>
      <c r="F577" s="114">
        <f t="shared" si="67"/>
        <v>100000</v>
      </c>
      <c r="G577" s="114">
        <v>105825</v>
      </c>
      <c r="H577" s="115">
        <v>1.0582499999999999</v>
      </c>
      <c r="I577" s="116" t="s">
        <v>261</v>
      </c>
    </row>
    <row r="578" spans="1:9" s="107" customFormat="1" x14ac:dyDescent="0.2">
      <c r="A578" s="112" t="s">
        <v>273</v>
      </c>
      <c r="B578" s="112"/>
      <c r="C578" s="113" t="s">
        <v>63</v>
      </c>
      <c r="D578" s="114">
        <v>100000</v>
      </c>
      <c r="E578" s="114"/>
      <c r="F578" s="114">
        <f t="shared" si="67"/>
        <v>100000</v>
      </c>
      <c r="G578" s="114">
        <v>10859</v>
      </c>
      <c r="H578" s="115">
        <v>0.10859000000000001</v>
      </c>
      <c r="I578" s="116" t="s">
        <v>261</v>
      </c>
    </row>
    <row r="579" spans="1:9" s="107" customFormat="1" x14ac:dyDescent="0.2">
      <c r="A579" s="112" t="s">
        <v>273</v>
      </c>
      <c r="B579" s="112"/>
      <c r="C579" s="113" t="s">
        <v>120</v>
      </c>
      <c r="D579" s="114">
        <v>50000</v>
      </c>
      <c r="E579" s="114"/>
      <c r="F579" s="114">
        <f t="shared" si="67"/>
        <v>50000</v>
      </c>
      <c r="G579" s="114">
        <v>0</v>
      </c>
      <c r="H579" s="115">
        <v>0</v>
      </c>
      <c r="I579" s="116" t="s">
        <v>261</v>
      </c>
    </row>
    <row r="580" spans="1:9" s="107" customFormat="1" x14ac:dyDescent="0.2">
      <c r="A580" s="112" t="s">
        <v>188</v>
      </c>
      <c r="B580" s="112" t="s">
        <v>188</v>
      </c>
      <c r="C580" s="113" t="s">
        <v>466</v>
      </c>
      <c r="D580" s="114">
        <v>50000</v>
      </c>
      <c r="E580" s="114"/>
      <c r="F580" s="114">
        <f t="shared" si="67"/>
        <v>50000</v>
      </c>
      <c r="G580" s="114">
        <v>33000</v>
      </c>
      <c r="H580" s="115">
        <v>0.66</v>
      </c>
      <c r="I580" s="116" t="s">
        <v>261</v>
      </c>
    </row>
    <row r="581" spans="1:9" s="107" customFormat="1" x14ac:dyDescent="0.2">
      <c r="A581" s="112" t="s">
        <v>188</v>
      </c>
      <c r="B581" s="112"/>
      <c r="C581" s="113" t="s">
        <v>292</v>
      </c>
      <c r="D581" s="114">
        <v>20000</v>
      </c>
      <c r="E581" s="114"/>
      <c r="F581" s="114">
        <f t="shared" si="67"/>
        <v>20000</v>
      </c>
      <c r="G581" s="114">
        <v>14382</v>
      </c>
      <c r="H581" s="115">
        <v>0.71909999999999996</v>
      </c>
      <c r="I581" s="116" t="s">
        <v>261</v>
      </c>
    </row>
    <row r="582" spans="1:9" s="107" customFormat="1" x14ac:dyDescent="0.2">
      <c r="A582" s="112" t="s">
        <v>181</v>
      </c>
      <c r="B582" s="112" t="s">
        <v>181</v>
      </c>
      <c r="C582" s="113" t="s">
        <v>75</v>
      </c>
      <c r="D582" s="114">
        <v>150000</v>
      </c>
      <c r="E582" s="114"/>
      <c r="F582" s="114">
        <f t="shared" si="67"/>
        <v>150000</v>
      </c>
      <c r="G582" s="114">
        <v>131229</v>
      </c>
      <c r="H582" s="115">
        <v>0.87485999999999997</v>
      </c>
      <c r="I582" s="116" t="s">
        <v>261</v>
      </c>
    </row>
    <row r="583" spans="1:9" s="107" customFormat="1" x14ac:dyDescent="0.2">
      <c r="A583" s="112" t="s">
        <v>459</v>
      </c>
      <c r="B583" s="112" t="s">
        <v>462</v>
      </c>
      <c r="C583" s="113" t="s">
        <v>84</v>
      </c>
      <c r="D583" s="114">
        <v>1200000</v>
      </c>
      <c r="E583" s="114"/>
      <c r="F583" s="114">
        <f t="shared" si="67"/>
        <v>1200000</v>
      </c>
      <c r="G583" s="114">
        <v>533278</v>
      </c>
      <c r="H583" s="115">
        <v>0.44439833333333334</v>
      </c>
      <c r="I583" s="116" t="s">
        <v>261</v>
      </c>
    </row>
    <row r="584" spans="1:9" s="107" customFormat="1" ht="12.75" customHeight="1" x14ac:dyDescent="0.2">
      <c r="A584" s="112" t="s">
        <v>460</v>
      </c>
      <c r="B584" s="112" t="s">
        <v>463</v>
      </c>
      <c r="C584" s="113" t="s">
        <v>58</v>
      </c>
      <c r="D584" s="114">
        <v>1500000</v>
      </c>
      <c r="E584" s="114"/>
      <c r="F584" s="114">
        <f t="shared" si="67"/>
        <v>1500000</v>
      </c>
      <c r="G584" s="114">
        <v>669183</v>
      </c>
      <c r="H584" s="115">
        <v>0.44612200000000002</v>
      </c>
      <c r="I584" s="116" t="s">
        <v>261</v>
      </c>
    </row>
    <row r="585" spans="1:9" s="107" customFormat="1" x14ac:dyDescent="0.2">
      <c r="A585" s="112" t="s">
        <v>461</v>
      </c>
      <c r="B585" s="112" t="s">
        <v>464</v>
      </c>
      <c r="C585" s="113" t="s">
        <v>106</v>
      </c>
      <c r="D585" s="114">
        <v>15000</v>
      </c>
      <c r="E585" s="114"/>
      <c r="F585" s="114">
        <f t="shared" si="67"/>
        <v>15000</v>
      </c>
      <c r="G585" s="114">
        <v>840</v>
      </c>
      <c r="H585" s="115">
        <v>5.6000000000000001E-2</v>
      </c>
      <c r="I585" s="116" t="s">
        <v>261</v>
      </c>
    </row>
    <row r="586" spans="1:9" s="107" customFormat="1" x14ac:dyDescent="0.2">
      <c r="A586" s="112" t="s">
        <v>187</v>
      </c>
      <c r="B586" s="112" t="s">
        <v>187</v>
      </c>
      <c r="C586" s="113" t="s">
        <v>107</v>
      </c>
      <c r="D586" s="114">
        <v>70000</v>
      </c>
      <c r="E586" s="114"/>
      <c r="F586" s="114">
        <f t="shared" si="67"/>
        <v>70000</v>
      </c>
      <c r="G586" s="114">
        <v>87000</v>
      </c>
      <c r="H586" s="115">
        <v>1.2428571428571429</v>
      </c>
      <c r="I586" s="116" t="s">
        <v>261</v>
      </c>
    </row>
    <row r="587" spans="1:9" s="107" customFormat="1" x14ac:dyDescent="0.2">
      <c r="A587" s="112" t="s">
        <v>379</v>
      </c>
      <c r="B587" s="112" t="s">
        <v>379</v>
      </c>
      <c r="C587" s="113" t="s">
        <v>403</v>
      </c>
      <c r="D587" s="114">
        <v>20000</v>
      </c>
      <c r="E587" s="114"/>
      <c r="F587" s="114">
        <f t="shared" si="67"/>
        <v>20000</v>
      </c>
      <c r="G587" s="114">
        <v>0</v>
      </c>
      <c r="H587" s="115">
        <v>0</v>
      </c>
      <c r="I587" s="116" t="s">
        <v>261</v>
      </c>
    </row>
    <row r="588" spans="1:9" s="107" customFormat="1" x14ac:dyDescent="0.2">
      <c r="A588" s="112" t="s">
        <v>185</v>
      </c>
      <c r="B588" s="112" t="s">
        <v>185</v>
      </c>
      <c r="C588" s="113" t="s">
        <v>160</v>
      </c>
      <c r="D588" s="114">
        <v>20000</v>
      </c>
      <c r="E588" s="114"/>
      <c r="F588" s="114">
        <f t="shared" si="67"/>
        <v>20000</v>
      </c>
      <c r="G588" s="114">
        <v>0</v>
      </c>
      <c r="H588" s="115">
        <v>0</v>
      </c>
      <c r="I588" s="116" t="s">
        <v>261</v>
      </c>
    </row>
    <row r="589" spans="1:9" s="107" customFormat="1" x14ac:dyDescent="0.2">
      <c r="A589" s="112" t="s">
        <v>185</v>
      </c>
      <c r="B589" s="112"/>
      <c r="C589" s="113" t="s">
        <v>140</v>
      </c>
      <c r="D589" s="114">
        <v>50000</v>
      </c>
      <c r="E589" s="114"/>
      <c r="F589" s="114">
        <f t="shared" si="67"/>
        <v>50000</v>
      </c>
      <c r="G589" s="114">
        <v>0</v>
      </c>
      <c r="H589" s="115">
        <v>0</v>
      </c>
      <c r="I589" s="116" t="s">
        <v>261</v>
      </c>
    </row>
    <row r="590" spans="1:9" s="107" customFormat="1" x14ac:dyDescent="0.2">
      <c r="A590" s="112" t="s">
        <v>185</v>
      </c>
      <c r="B590" s="112"/>
      <c r="C590" s="113" t="s">
        <v>231</v>
      </c>
      <c r="D590" s="114">
        <v>20000</v>
      </c>
      <c r="E590" s="114"/>
      <c r="F590" s="114">
        <f t="shared" si="67"/>
        <v>20000</v>
      </c>
      <c r="G590" s="114">
        <v>0</v>
      </c>
      <c r="H590" s="115">
        <v>0</v>
      </c>
      <c r="I590" s="116" t="s">
        <v>261</v>
      </c>
    </row>
    <row r="591" spans="1:9" s="107" customFormat="1" x14ac:dyDescent="0.2">
      <c r="A591" s="112" t="s">
        <v>185</v>
      </c>
      <c r="B591" s="112"/>
      <c r="C591" s="113" t="s">
        <v>132</v>
      </c>
      <c r="D591" s="114">
        <v>30000</v>
      </c>
      <c r="E591" s="114"/>
      <c r="F591" s="114">
        <f t="shared" si="67"/>
        <v>30000</v>
      </c>
      <c r="G591" s="114">
        <v>22000</v>
      </c>
      <c r="H591" s="115">
        <v>0.73333333333333328</v>
      </c>
      <c r="I591" s="116" t="s">
        <v>261</v>
      </c>
    </row>
    <row r="592" spans="1:9" s="107" customFormat="1" x14ac:dyDescent="0.2">
      <c r="A592" s="112" t="s">
        <v>185</v>
      </c>
      <c r="B592" s="112"/>
      <c r="C592" s="113" t="s">
        <v>468</v>
      </c>
      <c r="D592" s="114">
        <v>80000</v>
      </c>
      <c r="E592" s="114"/>
      <c r="F592" s="114">
        <f t="shared" si="67"/>
        <v>80000</v>
      </c>
      <c r="G592" s="114">
        <v>0</v>
      </c>
      <c r="H592" s="115">
        <v>0</v>
      </c>
      <c r="I592" s="116" t="s">
        <v>261</v>
      </c>
    </row>
    <row r="593" spans="1:9" s="107" customFormat="1" x14ac:dyDescent="0.2">
      <c r="A593" s="112" t="s">
        <v>182</v>
      </c>
      <c r="B593" s="112" t="s">
        <v>182</v>
      </c>
      <c r="C593" s="113" t="s">
        <v>142</v>
      </c>
      <c r="D593" s="114">
        <v>60000</v>
      </c>
      <c r="E593" s="114"/>
      <c r="F593" s="114">
        <f t="shared" si="67"/>
        <v>60000</v>
      </c>
      <c r="G593" s="114">
        <v>33131</v>
      </c>
      <c r="H593" s="115">
        <v>0.55218333333333336</v>
      </c>
      <c r="I593" s="116" t="s">
        <v>261</v>
      </c>
    </row>
    <row r="594" spans="1:9" s="107" customFormat="1" x14ac:dyDescent="0.2">
      <c r="A594" s="112" t="s">
        <v>264</v>
      </c>
      <c r="B594" s="112" t="s">
        <v>264</v>
      </c>
      <c r="C594" s="113" t="s">
        <v>55</v>
      </c>
      <c r="D594" s="114">
        <v>1003000</v>
      </c>
      <c r="E594" s="114"/>
      <c r="F594" s="114">
        <f t="shared" si="67"/>
        <v>1003000</v>
      </c>
      <c r="G594" s="114">
        <v>409511</v>
      </c>
      <c r="H594" s="115">
        <v>0.40828614157527415</v>
      </c>
      <c r="I594" s="116" t="s">
        <v>261</v>
      </c>
    </row>
    <row r="595" spans="1:9" s="107" customFormat="1" x14ac:dyDescent="0.2">
      <c r="A595" s="112" t="s">
        <v>362</v>
      </c>
      <c r="B595" s="112" t="s">
        <v>279</v>
      </c>
      <c r="C595" s="113" t="s">
        <v>455</v>
      </c>
      <c r="D595" s="114">
        <v>78000</v>
      </c>
      <c r="E595" s="114"/>
      <c r="F595" s="114">
        <f t="shared" si="67"/>
        <v>78000</v>
      </c>
      <c r="G595" s="114">
        <v>0</v>
      </c>
      <c r="H595" s="115">
        <v>0</v>
      </c>
      <c r="I595" s="116" t="s">
        <v>261</v>
      </c>
    </row>
    <row r="596" spans="1:9" s="107" customFormat="1" x14ac:dyDescent="0.2">
      <c r="A596" s="112" t="s">
        <v>454</v>
      </c>
      <c r="B596" s="112" t="s">
        <v>266</v>
      </c>
      <c r="C596" s="113" t="s">
        <v>350</v>
      </c>
      <c r="D596" s="114">
        <v>22000</v>
      </c>
      <c r="E596" s="114"/>
      <c r="F596" s="114">
        <f t="shared" si="67"/>
        <v>22000</v>
      </c>
      <c r="G596" s="114">
        <v>0</v>
      </c>
      <c r="H596" s="115">
        <v>0</v>
      </c>
      <c r="I596" s="116" t="s">
        <v>261</v>
      </c>
    </row>
    <row r="597" spans="1:9" s="109" customFormat="1" x14ac:dyDescent="0.2">
      <c r="A597" s="117"/>
      <c r="B597" s="117"/>
      <c r="C597" s="118" t="s">
        <v>53</v>
      </c>
      <c r="D597" s="119">
        <f>SUM(D565:D596)</f>
        <v>21704000</v>
      </c>
      <c r="E597" s="119">
        <f>SUM(E565:E596)</f>
        <v>950000</v>
      </c>
      <c r="F597" s="119">
        <f>SUM(F565:F596)</f>
        <v>22654000</v>
      </c>
      <c r="G597" s="119">
        <v>19191659</v>
      </c>
      <c r="H597" s="131">
        <v>0.84716425355345637</v>
      </c>
      <c r="I597" s="110"/>
    </row>
    <row r="598" spans="1:9" s="109" customFormat="1" x14ac:dyDescent="0.2">
      <c r="A598" s="108"/>
      <c r="B598" s="108"/>
      <c r="D598" s="110"/>
      <c r="E598" s="110"/>
      <c r="F598" s="110"/>
      <c r="G598" s="110"/>
      <c r="H598" s="111"/>
      <c r="I598" s="110"/>
    </row>
    <row r="599" spans="1:9" s="109" customFormat="1" x14ac:dyDescent="0.2">
      <c r="A599" s="108"/>
      <c r="B599" s="108"/>
      <c r="D599" s="110"/>
      <c r="E599" s="110"/>
      <c r="F599" s="110"/>
      <c r="G599" s="110"/>
      <c r="H599" s="111"/>
      <c r="I599" s="110"/>
    </row>
    <row r="600" spans="1:9" s="109" customFormat="1" x14ac:dyDescent="0.2">
      <c r="A600" s="108" t="s">
        <v>511</v>
      </c>
      <c r="B600" s="108"/>
      <c r="D600" s="110"/>
      <c r="E600" s="110"/>
      <c r="F600" s="110"/>
      <c r="G600" s="110"/>
      <c r="H600" s="111"/>
      <c r="I600" s="110"/>
    </row>
    <row r="601" spans="1:9" s="107" customFormat="1" x14ac:dyDescent="0.2">
      <c r="A601" s="103" t="s">
        <v>507</v>
      </c>
      <c r="B601" s="103"/>
      <c r="C601" s="104"/>
      <c r="D601" s="105"/>
      <c r="E601" s="105"/>
      <c r="F601" s="105"/>
      <c r="G601" s="105"/>
      <c r="H601" s="106"/>
      <c r="I601" s="105"/>
    </row>
    <row r="602" spans="1:9" s="107" customFormat="1" x14ac:dyDescent="0.2">
      <c r="A602" s="100" t="s">
        <v>453</v>
      </c>
      <c r="B602" s="103"/>
      <c r="C602" s="104"/>
      <c r="D602" s="105"/>
      <c r="E602" s="105"/>
      <c r="F602" s="105"/>
      <c r="G602" s="105"/>
      <c r="H602" s="106"/>
      <c r="I602" s="105"/>
    </row>
    <row r="603" spans="1:9" s="107" customFormat="1" x14ac:dyDescent="0.2">
      <c r="A603" s="108" t="s">
        <v>52</v>
      </c>
      <c r="B603" s="108"/>
      <c r="C603" s="109"/>
      <c r="D603" s="110"/>
      <c r="E603" s="110"/>
      <c r="F603" s="110"/>
      <c r="G603" s="110"/>
      <c r="H603" s="111"/>
      <c r="I603" s="110"/>
    </row>
    <row r="604" spans="1:9" s="107" customFormat="1" x14ac:dyDescent="0.2">
      <c r="A604" s="112" t="s">
        <v>395</v>
      </c>
      <c r="B604" s="112" t="s">
        <v>273</v>
      </c>
      <c r="C604" s="113" t="s">
        <v>515</v>
      </c>
      <c r="D604" s="114">
        <v>0</v>
      </c>
      <c r="E604" s="114"/>
      <c r="F604" s="114">
        <f t="shared" ref="F604:F609" si="68">SUM(D604:E604)</f>
        <v>0</v>
      </c>
      <c r="G604" s="114">
        <v>103889</v>
      </c>
      <c r="H604" s="115">
        <v>0</v>
      </c>
      <c r="I604" s="116" t="s">
        <v>261</v>
      </c>
    </row>
    <row r="605" spans="1:9" s="107" customFormat="1" x14ac:dyDescent="0.2">
      <c r="A605" s="112" t="s">
        <v>459</v>
      </c>
      <c r="B605" s="112" t="s">
        <v>462</v>
      </c>
      <c r="C605" s="113" t="s">
        <v>508</v>
      </c>
      <c r="D605" s="114">
        <v>0</v>
      </c>
      <c r="E605" s="114"/>
      <c r="F605" s="114">
        <f t="shared" si="68"/>
        <v>0</v>
      </c>
      <c r="G605" s="114">
        <v>57144</v>
      </c>
      <c r="H605" s="115">
        <v>0</v>
      </c>
      <c r="I605" s="116" t="s">
        <v>261</v>
      </c>
    </row>
    <row r="606" spans="1:9" s="107" customFormat="1" x14ac:dyDescent="0.2">
      <c r="A606" s="112" t="s">
        <v>461</v>
      </c>
      <c r="B606" s="112" t="s">
        <v>464</v>
      </c>
      <c r="C606" s="113" t="s">
        <v>509</v>
      </c>
      <c r="D606" s="114">
        <v>0</v>
      </c>
      <c r="E606" s="114"/>
      <c r="F606" s="114">
        <f t="shared" si="68"/>
        <v>0</v>
      </c>
      <c r="G606" s="114">
        <v>54865</v>
      </c>
      <c r="H606" s="115">
        <v>0</v>
      </c>
      <c r="I606" s="116" t="s">
        <v>261</v>
      </c>
    </row>
    <row r="607" spans="1:9" s="107" customFormat="1" x14ac:dyDescent="0.2">
      <c r="A607" s="112" t="s">
        <v>354</v>
      </c>
      <c r="B607" s="112" t="s">
        <v>185</v>
      </c>
      <c r="C607" s="113" t="s">
        <v>235</v>
      </c>
      <c r="D607" s="114">
        <v>0</v>
      </c>
      <c r="E607" s="114"/>
      <c r="F607" s="114">
        <f t="shared" si="68"/>
        <v>0</v>
      </c>
      <c r="G607" s="114">
        <v>6000</v>
      </c>
      <c r="H607" s="115">
        <v>0</v>
      </c>
      <c r="I607" s="116" t="s">
        <v>261</v>
      </c>
    </row>
    <row r="608" spans="1:9" s="107" customFormat="1" x14ac:dyDescent="0.2">
      <c r="A608" s="112" t="s">
        <v>354</v>
      </c>
      <c r="B608" s="112" t="s">
        <v>185</v>
      </c>
      <c r="C608" s="113" t="s">
        <v>212</v>
      </c>
      <c r="D608" s="114">
        <v>0</v>
      </c>
      <c r="E608" s="114"/>
      <c r="F608" s="114">
        <f t="shared" si="68"/>
        <v>0</v>
      </c>
      <c r="G608" s="114">
        <v>9781</v>
      </c>
      <c r="H608" s="115">
        <v>0</v>
      </c>
      <c r="I608" s="116" t="s">
        <v>261</v>
      </c>
    </row>
    <row r="609" spans="1:9" s="107" customFormat="1" x14ac:dyDescent="0.2">
      <c r="A609" s="112" t="s">
        <v>510</v>
      </c>
      <c r="B609" s="112" t="s">
        <v>264</v>
      </c>
      <c r="C609" s="113" t="s">
        <v>81</v>
      </c>
      <c r="D609" s="114">
        <v>0</v>
      </c>
      <c r="E609" s="114"/>
      <c r="F609" s="114">
        <f t="shared" si="68"/>
        <v>0</v>
      </c>
      <c r="G609" s="114">
        <v>56213</v>
      </c>
      <c r="H609" s="115">
        <v>0</v>
      </c>
      <c r="I609" s="116" t="s">
        <v>261</v>
      </c>
    </row>
    <row r="610" spans="1:9" s="109" customFormat="1" x14ac:dyDescent="0.2">
      <c r="A610" s="117"/>
      <c r="B610" s="117"/>
      <c r="C610" s="118" t="s">
        <v>53</v>
      </c>
      <c r="D610" s="119">
        <f>SUM(D604:D609)</f>
        <v>0</v>
      </c>
      <c r="E610" s="119">
        <f t="shared" ref="E610:F610" si="69">SUM(E604:E609)</f>
        <v>0</v>
      </c>
      <c r="F610" s="119">
        <f t="shared" si="69"/>
        <v>0</v>
      </c>
      <c r="G610" s="119">
        <v>287892</v>
      </c>
      <c r="H610" s="131">
        <v>0</v>
      </c>
      <c r="I610" s="110"/>
    </row>
    <row r="611" spans="1:9" s="109" customFormat="1" x14ac:dyDescent="0.2">
      <c r="A611" s="108"/>
      <c r="B611" s="108"/>
      <c r="D611" s="110"/>
      <c r="E611" s="110"/>
      <c r="F611" s="110"/>
      <c r="G611" s="110"/>
      <c r="H611" s="111"/>
      <c r="I611" s="110"/>
    </row>
    <row r="612" spans="1:9" s="109" customFormat="1" x14ac:dyDescent="0.2">
      <c r="A612" s="108"/>
      <c r="B612" s="108"/>
      <c r="D612" s="110"/>
      <c r="E612" s="110"/>
      <c r="F612" s="110"/>
      <c r="G612" s="110"/>
      <c r="H612" s="111"/>
      <c r="I612" s="110"/>
    </row>
    <row r="613" spans="1:9" s="109" customFormat="1" x14ac:dyDescent="0.2">
      <c r="A613" s="108"/>
      <c r="B613" s="108"/>
      <c r="D613" s="110"/>
      <c r="E613" s="110"/>
      <c r="F613" s="110"/>
      <c r="G613" s="110"/>
      <c r="H613" s="111"/>
      <c r="I613" s="110"/>
    </row>
    <row r="614" spans="1:9" s="109" customFormat="1" x14ac:dyDescent="0.2">
      <c r="A614" s="108"/>
      <c r="B614" s="108"/>
      <c r="D614" s="110"/>
      <c r="E614" s="110"/>
      <c r="F614" s="110"/>
      <c r="G614" s="110"/>
      <c r="H614" s="111"/>
      <c r="I614" s="110"/>
    </row>
    <row r="615" spans="1:9" s="109" customFormat="1" x14ac:dyDescent="0.2">
      <c r="A615" s="108"/>
      <c r="B615" s="108"/>
      <c r="D615" s="110"/>
      <c r="E615" s="110"/>
      <c r="F615" s="110"/>
      <c r="G615" s="110"/>
      <c r="H615" s="111"/>
      <c r="I615" s="110"/>
    </row>
    <row r="616" spans="1:9" s="109" customFormat="1" x14ac:dyDescent="0.2">
      <c r="A616" s="108"/>
      <c r="B616" s="108"/>
      <c r="D616" s="110"/>
      <c r="E616" s="110"/>
      <c r="F616" s="110"/>
      <c r="G616" s="110"/>
      <c r="H616" s="111"/>
      <c r="I616" s="110"/>
    </row>
    <row r="617" spans="1:9" s="109" customFormat="1" x14ac:dyDescent="0.2">
      <c r="A617" s="108"/>
      <c r="B617" s="108"/>
      <c r="D617" s="110"/>
      <c r="E617" s="110"/>
      <c r="F617" s="110"/>
      <c r="G617" s="110"/>
      <c r="H617" s="111"/>
      <c r="I617" s="110"/>
    </row>
    <row r="618" spans="1:9" s="109" customFormat="1" x14ac:dyDescent="0.2">
      <c r="A618" s="108"/>
      <c r="B618" s="108"/>
      <c r="D618" s="110"/>
      <c r="E618" s="110"/>
      <c r="F618" s="110"/>
      <c r="G618" s="110"/>
      <c r="H618" s="111"/>
      <c r="I618" s="110"/>
    </row>
    <row r="619" spans="1:9" s="109" customFormat="1" x14ac:dyDescent="0.2">
      <c r="A619" s="108"/>
      <c r="B619" s="108"/>
      <c r="D619" s="110"/>
      <c r="E619" s="110"/>
      <c r="F619" s="110"/>
      <c r="G619" s="110"/>
      <c r="H619" s="111"/>
      <c r="I619" s="110"/>
    </row>
    <row r="620" spans="1:9" s="109" customFormat="1" x14ac:dyDescent="0.2">
      <c r="A620" s="108"/>
      <c r="B620" s="108"/>
      <c r="D620" s="110"/>
      <c r="E620" s="110"/>
      <c r="F620" s="110"/>
      <c r="G620" s="110"/>
      <c r="H620" s="111"/>
      <c r="I620" s="110"/>
    </row>
    <row r="621" spans="1:9" s="109" customFormat="1" x14ac:dyDescent="0.2">
      <c r="A621" s="108"/>
      <c r="B621" s="108"/>
      <c r="D621" s="110"/>
      <c r="E621" s="110"/>
      <c r="F621" s="110"/>
      <c r="G621" s="110"/>
      <c r="H621" s="111"/>
      <c r="I621" s="110"/>
    </row>
    <row r="622" spans="1:9" s="109" customFormat="1" x14ac:dyDescent="0.2">
      <c r="A622" s="108"/>
      <c r="B622" s="108"/>
      <c r="D622" s="110"/>
      <c r="E622" s="110"/>
      <c r="F622" s="110"/>
      <c r="G622" s="110"/>
      <c r="H622" s="111"/>
      <c r="I622" s="110"/>
    </row>
    <row r="623" spans="1:9" s="109" customFormat="1" x14ac:dyDescent="0.2">
      <c r="A623" s="108"/>
      <c r="B623" s="108"/>
      <c r="D623" s="110"/>
      <c r="E623" s="110"/>
      <c r="F623" s="110"/>
      <c r="G623" s="110"/>
      <c r="H623" s="111"/>
      <c r="I623" s="110"/>
    </row>
    <row r="624" spans="1:9" s="109" customFormat="1" x14ac:dyDescent="0.2">
      <c r="A624" s="108"/>
      <c r="B624" s="108"/>
      <c r="D624" s="110"/>
      <c r="E624" s="110"/>
      <c r="F624" s="110"/>
      <c r="G624" s="110"/>
      <c r="H624" s="111"/>
      <c r="I624" s="110"/>
    </row>
    <row r="625" spans="1:9" s="109" customFormat="1" x14ac:dyDescent="0.2">
      <c r="A625" s="108"/>
      <c r="B625" s="108"/>
      <c r="D625" s="110"/>
      <c r="E625" s="110"/>
      <c r="F625" s="110"/>
      <c r="G625" s="110"/>
      <c r="H625" s="111"/>
      <c r="I625" s="110"/>
    </row>
    <row r="626" spans="1:9" s="109" customFormat="1" x14ac:dyDescent="0.2">
      <c r="A626" s="108"/>
      <c r="B626" s="108"/>
      <c r="D626" s="110"/>
      <c r="E626" s="110"/>
      <c r="F626" s="110"/>
      <c r="G626" s="110"/>
      <c r="H626" s="111"/>
      <c r="I626" s="110"/>
    </row>
    <row r="627" spans="1:9" s="109" customFormat="1" x14ac:dyDescent="0.2">
      <c r="A627" s="108"/>
      <c r="B627" s="108"/>
      <c r="D627" s="110"/>
      <c r="E627" s="110"/>
      <c r="F627" s="110"/>
      <c r="G627" s="110"/>
      <c r="H627" s="111"/>
      <c r="I627" s="110"/>
    </row>
    <row r="628" spans="1:9" s="109" customFormat="1" x14ac:dyDescent="0.2">
      <c r="A628" s="108"/>
      <c r="B628" s="108"/>
      <c r="D628" s="110"/>
      <c r="E628" s="110"/>
      <c r="F628" s="110"/>
      <c r="G628" s="110"/>
      <c r="H628" s="111"/>
      <c r="I628" s="110"/>
    </row>
    <row r="629" spans="1:9" s="109" customFormat="1" x14ac:dyDescent="0.2">
      <c r="A629" s="108"/>
      <c r="B629" s="108"/>
      <c r="D629" s="110"/>
      <c r="E629" s="110"/>
      <c r="F629" s="110"/>
      <c r="G629" s="110"/>
      <c r="H629" s="111"/>
      <c r="I629" s="110"/>
    </row>
    <row r="630" spans="1:9" s="109" customFormat="1" x14ac:dyDescent="0.2">
      <c r="A630" s="108"/>
      <c r="B630" s="108"/>
      <c r="D630" s="110"/>
      <c r="E630" s="110"/>
      <c r="F630" s="110"/>
      <c r="G630" s="110"/>
      <c r="H630" s="111"/>
      <c r="I630" s="110"/>
    </row>
    <row r="631" spans="1:9" s="109" customFormat="1" x14ac:dyDescent="0.2">
      <c r="A631" s="108"/>
      <c r="B631" s="108"/>
      <c r="D631" s="110"/>
      <c r="E631" s="110"/>
      <c r="F631" s="110"/>
      <c r="G631" s="110"/>
      <c r="H631" s="111"/>
      <c r="I631" s="110"/>
    </row>
    <row r="632" spans="1:9" s="109" customFormat="1" x14ac:dyDescent="0.2">
      <c r="A632" s="108"/>
      <c r="B632" s="108"/>
      <c r="D632" s="110"/>
      <c r="E632" s="110"/>
      <c r="F632" s="110"/>
      <c r="G632" s="110"/>
      <c r="H632" s="111"/>
      <c r="I632" s="110"/>
    </row>
    <row r="633" spans="1:9" s="109" customFormat="1" x14ac:dyDescent="0.2">
      <c r="A633" s="108"/>
      <c r="B633" s="108"/>
      <c r="D633" s="110"/>
      <c r="E633" s="110"/>
      <c r="F633" s="110"/>
      <c r="G633" s="110"/>
      <c r="H633" s="111"/>
      <c r="I633" s="110"/>
    </row>
    <row r="634" spans="1:9" s="109" customFormat="1" x14ac:dyDescent="0.2">
      <c r="A634" s="108"/>
      <c r="B634" s="108"/>
      <c r="D634" s="110"/>
      <c r="E634" s="110"/>
      <c r="F634" s="110"/>
      <c r="G634" s="110"/>
      <c r="H634" s="111"/>
      <c r="I634" s="110"/>
    </row>
    <row r="635" spans="1:9" s="109" customFormat="1" x14ac:dyDescent="0.2">
      <c r="A635" s="108"/>
      <c r="B635" s="108"/>
      <c r="D635" s="110"/>
      <c r="E635" s="110"/>
      <c r="F635" s="110"/>
      <c r="G635" s="110"/>
      <c r="H635" s="111"/>
      <c r="I635" s="110"/>
    </row>
    <row r="636" spans="1:9" s="109" customFormat="1" x14ac:dyDescent="0.2">
      <c r="A636" s="108"/>
      <c r="B636" s="108"/>
      <c r="D636" s="110"/>
      <c r="E636" s="110"/>
      <c r="F636" s="110"/>
      <c r="G636" s="110"/>
      <c r="H636" s="111"/>
      <c r="I636" s="110"/>
    </row>
    <row r="637" spans="1:9" s="109" customFormat="1" x14ac:dyDescent="0.2">
      <c r="A637" s="108"/>
      <c r="B637" s="108"/>
      <c r="D637" s="110"/>
      <c r="E637" s="110"/>
      <c r="F637" s="110"/>
      <c r="G637" s="110"/>
      <c r="H637" s="111"/>
      <c r="I637" s="110"/>
    </row>
    <row r="638" spans="1:9" s="109" customFormat="1" x14ac:dyDescent="0.2">
      <c r="A638" s="108"/>
      <c r="B638" s="108"/>
      <c r="D638" s="110"/>
      <c r="E638" s="110"/>
      <c r="F638" s="110"/>
      <c r="G638" s="110"/>
      <c r="H638" s="111"/>
      <c r="I638" s="110"/>
    </row>
    <row r="639" spans="1:9" s="109" customFormat="1" x14ac:dyDescent="0.2">
      <c r="A639" s="108"/>
      <c r="B639" s="108"/>
      <c r="D639" s="110"/>
      <c r="E639" s="110"/>
      <c r="F639" s="110"/>
      <c r="G639" s="110"/>
      <c r="H639" s="111"/>
      <c r="I639" s="110"/>
    </row>
    <row r="640" spans="1:9" s="109" customFormat="1" x14ac:dyDescent="0.2">
      <c r="A640" s="108"/>
      <c r="B640" s="108"/>
      <c r="D640" s="110"/>
      <c r="E640" s="110"/>
      <c r="F640" s="110"/>
      <c r="G640" s="110"/>
      <c r="H640" s="111"/>
      <c r="I640" s="110"/>
    </row>
    <row r="641" spans="1:9" s="109" customFormat="1" x14ac:dyDescent="0.2">
      <c r="A641" s="108"/>
      <c r="B641" s="108"/>
      <c r="D641" s="110"/>
      <c r="E641" s="110"/>
      <c r="F641" s="110"/>
      <c r="G641" s="110"/>
      <c r="H641" s="111"/>
      <c r="I641" s="110"/>
    </row>
    <row r="642" spans="1:9" s="109" customFormat="1" x14ac:dyDescent="0.2">
      <c r="A642" s="108"/>
      <c r="B642" s="108"/>
      <c r="D642" s="110"/>
      <c r="E642" s="110"/>
      <c r="F642" s="110"/>
      <c r="G642" s="110"/>
      <c r="H642" s="111"/>
      <c r="I642" s="110"/>
    </row>
    <row r="643" spans="1:9" s="109" customFormat="1" x14ac:dyDescent="0.2">
      <c r="A643" s="108"/>
      <c r="B643" s="108"/>
      <c r="D643" s="110"/>
      <c r="E643" s="110"/>
      <c r="F643" s="110"/>
      <c r="G643" s="110"/>
      <c r="H643" s="111"/>
      <c r="I643" s="110"/>
    </row>
    <row r="644" spans="1:9" s="109" customFormat="1" x14ac:dyDescent="0.2">
      <c r="A644" s="108"/>
      <c r="B644" s="108"/>
      <c r="D644" s="110"/>
      <c r="E644" s="110"/>
      <c r="F644" s="110"/>
      <c r="G644" s="110"/>
      <c r="H644" s="111"/>
      <c r="I644" s="110"/>
    </row>
    <row r="645" spans="1:9" s="109" customFormat="1" x14ac:dyDescent="0.2">
      <c r="A645" s="108"/>
      <c r="B645" s="108"/>
      <c r="D645" s="110"/>
      <c r="E645" s="110"/>
      <c r="F645" s="110"/>
      <c r="G645" s="110"/>
      <c r="H645" s="111"/>
      <c r="I645" s="110"/>
    </row>
    <row r="646" spans="1:9" s="109" customFormat="1" x14ac:dyDescent="0.2">
      <c r="A646" s="108"/>
      <c r="B646" s="108"/>
      <c r="D646" s="110"/>
      <c r="E646" s="110"/>
      <c r="F646" s="110"/>
      <c r="G646" s="110"/>
      <c r="H646" s="111"/>
      <c r="I646" s="110"/>
    </row>
    <row r="647" spans="1:9" s="109" customFormat="1" x14ac:dyDescent="0.2">
      <c r="A647" s="108"/>
      <c r="B647" s="108"/>
      <c r="D647" s="110"/>
      <c r="E647" s="110"/>
      <c r="F647" s="110"/>
      <c r="G647" s="110"/>
      <c r="H647" s="111"/>
      <c r="I647" s="110"/>
    </row>
    <row r="648" spans="1:9" s="109" customFormat="1" x14ac:dyDescent="0.2">
      <c r="A648" s="108"/>
      <c r="B648" s="108"/>
      <c r="D648" s="110"/>
      <c r="E648" s="110"/>
      <c r="F648" s="110"/>
      <c r="G648" s="110"/>
      <c r="H648" s="111"/>
      <c r="I648" s="110"/>
    </row>
    <row r="649" spans="1:9" s="109" customFormat="1" x14ac:dyDescent="0.2">
      <c r="A649" s="108"/>
      <c r="B649" s="108"/>
      <c r="D649" s="110"/>
      <c r="E649" s="110"/>
      <c r="F649" s="110"/>
      <c r="G649" s="110"/>
      <c r="H649" s="111"/>
      <c r="I649" s="110"/>
    </row>
    <row r="650" spans="1:9" s="109" customFormat="1" x14ac:dyDescent="0.2">
      <c r="A650" s="108"/>
      <c r="B650" s="108"/>
      <c r="D650" s="110"/>
      <c r="E650" s="110"/>
      <c r="F650" s="110"/>
      <c r="G650" s="110"/>
      <c r="H650" s="111"/>
      <c r="I650" s="110"/>
    </row>
    <row r="651" spans="1:9" s="95" customFormat="1" ht="12" customHeight="1" x14ac:dyDescent="0.2">
      <c r="A651" s="138" t="s">
        <v>146</v>
      </c>
      <c r="B651" s="138"/>
      <c r="C651" s="138"/>
      <c r="D651" s="120"/>
      <c r="E651" s="120"/>
      <c r="F651" s="120"/>
      <c r="G651" s="128"/>
      <c r="H651" s="121"/>
      <c r="I651" s="120"/>
    </row>
    <row r="652" spans="1:9" s="48" customFormat="1" ht="30.75" customHeight="1" x14ac:dyDescent="0.2">
      <c r="A652" s="56"/>
      <c r="B652" s="56"/>
      <c r="D652" s="57" t="s">
        <v>484</v>
      </c>
      <c r="E652" s="57" t="s">
        <v>482</v>
      </c>
      <c r="F652" s="57" t="s">
        <v>483</v>
      </c>
      <c r="G652" s="57" t="s">
        <v>487</v>
      </c>
      <c r="H652" s="58" t="s">
        <v>488</v>
      </c>
      <c r="I652" s="59"/>
    </row>
    <row r="653" spans="1:9" s="95" customFormat="1" ht="11.45" customHeight="1" x14ac:dyDescent="0.2">
      <c r="A653" s="80"/>
      <c r="B653" s="80"/>
      <c r="C653" s="98" t="s">
        <v>13</v>
      </c>
      <c r="D653" s="91">
        <f>SUM(D25:D34,D116,D152:D159,D510,D549,D565:D571,)</f>
        <v>39294000</v>
      </c>
      <c r="E653" s="91">
        <f>SUM(E25:E34,E116,E152:E159,E510,E549,E565:E571,)</f>
        <v>647168</v>
      </c>
      <c r="F653" s="91">
        <f>SUM(F25:F34,F116,F152:F159,F510,F549,F565:F571,)</f>
        <v>39941168</v>
      </c>
      <c r="G653" s="91">
        <v>37212200</v>
      </c>
      <c r="H653" s="92">
        <v>0.93167530804306975</v>
      </c>
      <c r="I653" s="82"/>
    </row>
    <row r="654" spans="1:9" s="95" customFormat="1" ht="11.45" customHeight="1" x14ac:dyDescent="0.2">
      <c r="A654" s="80"/>
      <c r="B654" s="80"/>
      <c r="C654" s="98" t="s">
        <v>35</v>
      </c>
      <c r="D654" s="91">
        <f>SUM(D35:D36,D117,D160:D161,D550,D572:D573,)</f>
        <v>5365000</v>
      </c>
      <c r="E654" s="91">
        <f>SUM(E35:E36,E117,E160:E161,E550,E572:E573,)</f>
        <v>53882</v>
      </c>
      <c r="F654" s="91">
        <f>SUM(F35:F36,F117,F160:F161,F550,F572:F573,)</f>
        <v>5418882</v>
      </c>
      <c r="G654" s="91">
        <v>4868833</v>
      </c>
      <c r="H654" s="92">
        <v>0.89849400669732249</v>
      </c>
      <c r="I654" s="82"/>
    </row>
    <row r="655" spans="1:9" s="95" customFormat="1" ht="11.45" customHeight="1" x14ac:dyDescent="0.2">
      <c r="A655" s="80"/>
      <c r="B655" s="80"/>
      <c r="C655" s="98" t="s">
        <v>36</v>
      </c>
      <c r="D655" s="91">
        <f>SUM(D37:D52,D92:D95,D118:D120,D162:D216,D234:D235,D253:D257,D271:D272,D279:D282,D339:D340,D356:D362,D380:D389,D412:D420,D459:D460,D499:D500,D501:D503,D504:D509,D511:D517,D574:D594,D604:D609,)</f>
        <v>94802129</v>
      </c>
      <c r="E655" s="91">
        <f>SUM(E37:E52,E92:E95,E118:E120,E162:E216,E234:E235,E253:E257,E271:E272,E279:E282,E339:E340,E356:E362,E380:E389,E412:E420,E459:E460,E499:E500,E501:E503,E504:E509,E511:E517,E574:E594,E604:E609,)</f>
        <v>-2757653</v>
      </c>
      <c r="F655" s="91">
        <f>SUM(F37:F52,F92:F95,F118:F120,F162:F216,F234:F235,F253:F257,F271:F272,F279:F282,F339:F340,F356:F362,F380:F389,F412:F420,F459:F460,F499:F500,F501:F503,F504:F509,F511:F517,F574:F594,F604:F609,)</f>
        <v>92044476</v>
      </c>
      <c r="G655" s="91">
        <v>61698627</v>
      </c>
      <c r="H655" s="92">
        <v>0.67031319728519068</v>
      </c>
      <c r="I655" s="82"/>
    </row>
    <row r="656" spans="1:9" s="95" customFormat="1" ht="11.45" customHeight="1" x14ac:dyDescent="0.2">
      <c r="A656" s="80"/>
      <c r="B656" s="80"/>
      <c r="C656" s="122" t="s">
        <v>364</v>
      </c>
      <c r="D656" s="91">
        <f>SUM(D80:D85,D398:D398,D441:D441,)</f>
        <v>48778789</v>
      </c>
      <c r="E656" s="91">
        <f t="shared" ref="E656:G656" si="70">SUM(E80:E85,E398:E398,E441:E441,)</f>
        <v>0</v>
      </c>
      <c r="F656" s="91">
        <f t="shared" si="70"/>
        <v>48778789</v>
      </c>
      <c r="G656" s="91">
        <f t="shared" si="70"/>
        <v>47080443</v>
      </c>
      <c r="H656" s="92">
        <v>0.96518269446992622</v>
      </c>
      <c r="I656" s="82"/>
    </row>
    <row r="657" spans="1:9" s="95" customFormat="1" ht="11.45" customHeight="1" x14ac:dyDescent="0.2">
      <c r="A657" s="80"/>
      <c r="B657" s="80"/>
      <c r="C657" s="122" t="s">
        <v>363</v>
      </c>
      <c r="D657" s="91">
        <f>SUM(D66,D475:D492,D524:D525,D149:D151,)</f>
        <v>96110000</v>
      </c>
      <c r="E657" s="91">
        <f>SUM(E66,E475:E492,E524:E525,E149:E151,)</f>
        <v>8079900</v>
      </c>
      <c r="F657" s="91">
        <f>SUM(F66,F475:F492,F524:F525,F149:F151,)</f>
        <v>104189900</v>
      </c>
      <c r="G657" s="91">
        <v>103725945</v>
      </c>
      <c r="H657" s="92">
        <v>0.99554702519150129</v>
      </c>
      <c r="I657" s="82"/>
    </row>
    <row r="658" spans="1:9" s="95" customFormat="1" ht="11.45" customHeight="1" x14ac:dyDescent="0.2">
      <c r="A658" s="80"/>
      <c r="B658" s="80"/>
      <c r="C658" s="98" t="s">
        <v>85</v>
      </c>
      <c r="D658" s="91"/>
      <c r="E658" s="91"/>
      <c r="F658" s="91"/>
      <c r="G658" s="91"/>
      <c r="H658" s="92"/>
      <c r="I658" s="82"/>
    </row>
    <row r="659" spans="1:9" s="95" customFormat="1" ht="11.45" customHeight="1" x14ac:dyDescent="0.2">
      <c r="A659" s="80"/>
      <c r="B659" s="80"/>
      <c r="C659" s="98" t="s">
        <v>37</v>
      </c>
      <c r="D659" s="91">
        <f>SUM(D448:D458,)</f>
        <v>6700000</v>
      </c>
      <c r="E659" s="91">
        <f>SUM(E448:E458,)</f>
        <v>20000</v>
      </c>
      <c r="F659" s="91">
        <f>SUM(F448:F458,)</f>
        <v>6720000</v>
      </c>
      <c r="G659" s="91">
        <v>6719910</v>
      </c>
      <c r="H659" s="92">
        <v>0.99998660714285714</v>
      </c>
      <c r="I659" s="82"/>
    </row>
    <row r="660" spans="1:9" s="95" customFormat="1" ht="11.45" customHeight="1" x14ac:dyDescent="0.2">
      <c r="A660" s="80"/>
      <c r="B660" s="80"/>
      <c r="C660" s="98" t="s">
        <v>38</v>
      </c>
      <c r="D660" s="91">
        <f>SUM(D348:D349)</f>
        <v>2094763</v>
      </c>
      <c r="E660" s="91">
        <f>SUM(E348:E349)</f>
        <v>39648033</v>
      </c>
      <c r="F660" s="91">
        <f>SUM(F348:F349)</f>
        <v>41742796</v>
      </c>
      <c r="G660" s="91">
        <v>0</v>
      </c>
      <c r="H660" s="92">
        <v>0</v>
      </c>
      <c r="I660" s="82"/>
    </row>
    <row r="661" spans="1:9" s="95" customFormat="1" ht="11.45" customHeight="1" x14ac:dyDescent="0.2">
      <c r="A661" s="80"/>
      <c r="B661" s="80"/>
      <c r="C661" s="98" t="s">
        <v>410</v>
      </c>
      <c r="D661" s="91">
        <f>SUM(D302:D303,D332)</f>
        <v>2926255</v>
      </c>
      <c r="E661" s="91">
        <f>SUM(E302:E303,E332)</f>
        <v>393800</v>
      </c>
      <c r="F661" s="91">
        <f>SUM(F302:F303,F332)</f>
        <v>3320055</v>
      </c>
      <c r="G661" s="91">
        <v>3320055</v>
      </c>
      <c r="H661" s="92">
        <v>1</v>
      </c>
      <c r="I661" s="82"/>
    </row>
    <row r="662" spans="1:9" s="54" customFormat="1" ht="11.45" customHeight="1" x14ac:dyDescent="0.2">
      <c r="A662" s="73"/>
      <c r="B662" s="73"/>
      <c r="C662" s="74" t="s">
        <v>44</v>
      </c>
      <c r="D662" s="75">
        <f t="shared" ref="D662" si="71">SUM(D653:D661)</f>
        <v>296070936</v>
      </c>
      <c r="E662" s="75">
        <f t="shared" ref="E662:F662" si="72">SUM(E653:E661)</f>
        <v>46085130</v>
      </c>
      <c r="F662" s="75">
        <f t="shared" si="72"/>
        <v>342156066</v>
      </c>
      <c r="G662" s="75">
        <v>264626013</v>
      </c>
      <c r="H662" s="130">
        <v>0.77340734038016445</v>
      </c>
      <c r="I662" s="70"/>
    </row>
    <row r="663" spans="1:9" s="54" customFormat="1" ht="11.45" customHeight="1" x14ac:dyDescent="0.2">
      <c r="A663" s="73"/>
      <c r="B663" s="73"/>
      <c r="C663" s="74"/>
      <c r="D663" s="75"/>
      <c r="E663" s="75"/>
      <c r="F663" s="75"/>
      <c r="G663" s="75"/>
      <c r="H663" s="130"/>
      <c r="I663" s="70"/>
    </row>
    <row r="664" spans="1:9" s="54" customFormat="1" ht="11.45" customHeight="1" x14ac:dyDescent="0.2">
      <c r="A664" s="80"/>
      <c r="B664" s="80"/>
      <c r="C664" s="98" t="s">
        <v>20</v>
      </c>
      <c r="D664" s="91">
        <f>SUM(D11:D13,D220:D221,D228:D231,D251:D252,)</f>
        <v>186589958</v>
      </c>
      <c r="E664" s="91">
        <f>SUM(E11:E13,E220:E221,E228:E231,E251:E252,)</f>
        <v>-90086040</v>
      </c>
      <c r="F664" s="91">
        <f>SUM(F11:F13,F220:F221,F228:F231,F251:F252,)</f>
        <v>96503918</v>
      </c>
      <c r="G664" s="91">
        <v>69987821</v>
      </c>
      <c r="H664" s="92">
        <v>0.72523294857313458</v>
      </c>
      <c r="I664" s="82"/>
    </row>
    <row r="665" spans="1:9" s="54" customFormat="1" ht="11.45" customHeight="1" x14ac:dyDescent="0.2">
      <c r="A665" s="80"/>
      <c r="B665" s="80"/>
      <c r="C665" s="98" t="s">
        <v>21</v>
      </c>
      <c r="D665" s="91">
        <f>SUM(D14:D15,D22:D24,D217:D219,D232:D233,D390:D391,D595:D596,)</f>
        <v>7526871</v>
      </c>
      <c r="E665" s="91">
        <f>SUM(E14:E15,E22:E24,E217:E219,E232:E233,E390:E391,E595:E596,)</f>
        <v>-1345152</v>
      </c>
      <c r="F665" s="91">
        <f>SUM(F14:F15,F22:F24,F217:F219,F232:F233,F390:F391,F595:F596,)</f>
        <v>6181719</v>
      </c>
      <c r="G665" s="91">
        <v>5545941</v>
      </c>
      <c r="H665" s="92">
        <v>0.89715190871665307</v>
      </c>
      <c r="I665" s="82"/>
    </row>
    <row r="666" spans="1:9" s="54" customFormat="1" ht="11.45" customHeight="1" x14ac:dyDescent="0.2">
      <c r="A666" s="80"/>
      <c r="B666" s="80"/>
      <c r="C666" s="122" t="s">
        <v>91</v>
      </c>
      <c r="D666" s="91"/>
      <c r="E666" s="91"/>
      <c r="F666" s="91"/>
      <c r="G666" s="91"/>
      <c r="H666" s="92"/>
      <c r="I666" s="82"/>
    </row>
    <row r="667" spans="1:9" s="54" customFormat="1" ht="11.45" customHeight="1" x14ac:dyDescent="0.2">
      <c r="A667" s="80"/>
      <c r="B667" s="80"/>
      <c r="C667" s="122" t="s">
        <v>400</v>
      </c>
      <c r="D667" s="91"/>
      <c r="E667" s="91"/>
      <c r="F667" s="91"/>
      <c r="G667" s="91"/>
      <c r="H667" s="92"/>
      <c r="I667" s="82"/>
    </row>
    <row r="668" spans="1:9" s="54" customFormat="1" ht="11.45" customHeight="1" x14ac:dyDescent="0.2">
      <c r="A668" s="80"/>
      <c r="B668" s="80"/>
      <c r="C668" s="98" t="s">
        <v>39</v>
      </c>
      <c r="D668" s="91">
        <f>SUM(D347)</f>
        <v>10124000</v>
      </c>
      <c r="E668" s="91">
        <f>SUM(E347)</f>
        <v>-4372550</v>
      </c>
      <c r="F668" s="91">
        <f>SUM(F347)</f>
        <v>5751450</v>
      </c>
      <c r="G668" s="91">
        <v>0</v>
      </c>
      <c r="H668" s="92">
        <v>0</v>
      </c>
      <c r="I668" s="82"/>
    </row>
    <row r="669" spans="1:9" s="54" customFormat="1" ht="11.45" customHeight="1" x14ac:dyDescent="0.2">
      <c r="A669" s="80"/>
      <c r="B669" s="80"/>
      <c r="C669" s="98" t="s">
        <v>534</v>
      </c>
      <c r="D669" s="91">
        <f>SUM(D236)</f>
        <v>0</v>
      </c>
      <c r="E669" s="91">
        <f>SUM(E236)</f>
        <v>109169533</v>
      </c>
      <c r="F669" s="91">
        <f>SUM(F236)</f>
        <v>109169533</v>
      </c>
      <c r="G669" s="91">
        <v>109169533</v>
      </c>
      <c r="H669" s="92"/>
      <c r="I669" s="82"/>
    </row>
    <row r="670" spans="1:9" s="54" customFormat="1" ht="11.45" customHeight="1" x14ac:dyDescent="0.2">
      <c r="A670" s="80"/>
      <c r="B670" s="80"/>
      <c r="C670" s="98" t="s">
        <v>40</v>
      </c>
      <c r="D670" s="91"/>
      <c r="E670" s="91"/>
      <c r="F670" s="91"/>
      <c r="G670" s="91"/>
      <c r="H670" s="92"/>
      <c r="I670" s="82"/>
    </row>
    <row r="671" spans="1:9" s="54" customFormat="1" ht="11.45" customHeight="1" x14ac:dyDescent="0.2">
      <c r="A671" s="73"/>
      <c r="B671" s="73"/>
      <c r="C671" s="74" t="s">
        <v>45</v>
      </c>
      <c r="D671" s="75">
        <f t="shared" ref="D671" si="73">SUM(D664:D670)</f>
        <v>204240829</v>
      </c>
      <c r="E671" s="75">
        <f t="shared" ref="E671:F671" si="74">SUM(E664:E670)</f>
        <v>13365791</v>
      </c>
      <c r="F671" s="75">
        <f t="shared" si="74"/>
        <v>217606620</v>
      </c>
      <c r="G671" s="75">
        <v>184703295</v>
      </c>
      <c r="H671" s="130">
        <v>0.84879446682274651</v>
      </c>
      <c r="I671" s="70"/>
    </row>
    <row r="672" spans="1:9" s="54" customFormat="1" ht="11.45" customHeight="1" x14ac:dyDescent="0.2">
      <c r="A672" s="73"/>
      <c r="B672" s="73"/>
      <c r="C672" s="98" t="s">
        <v>19</v>
      </c>
      <c r="D672" s="91"/>
      <c r="E672" s="91"/>
      <c r="F672" s="91"/>
      <c r="G672" s="91"/>
      <c r="H672" s="92"/>
      <c r="I672" s="82"/>
    </row>
    <row r="673" spans="1:9" s="54" customFormat="1" ht="11.45" customHeight="1" x14ac:dyDescent="0.2">
      <c r="A673" s="73"/>
      <c r="B673" s="73"/>
      <c r="C673" s="74" t="s">
        <v>46</v>
      </c>
      <c r="D673" s="75">
        <f t="shared" ref="D673" si="75">SUM(D662,D671,D672)</f>
        <v>500311765</v>
      </c>
      <c r="E673" s="75">
        <f t="shared" ref="E673:F673" si="76">SUM(E662,E671,E672)</f>
        <v>59450921</v>
      </c>
      <c r="F673" s="75">
        <f t="shared" si="76"/>
        <v>559762686</v>
      </c>
      <c r="G673" s="75">
        <v>449329308</v>
      </c>
      <c r="H673" s="130">
        <v>0.80271393438325755</v>
      </c>
      <c r="I673" s="70"/>
    </row>
    <row r="674" spans="1:9" s="127" customFormat="1" ht="11.45" customHeight="1" x14ac:dyDescent="0.2">
      <c r="A674" s="123"/>
      <c r="B674" s="123"/>
      <c r="C674" s="124"/>
      <c r="D674" s="125"/>
      <c r="E674" s="125"/>
      <c r="F674" s="125"/>
      <c r="G674" s="125"/>
      <c r="H674" s="132"/>
      <c r="I674" s="126"/>
    </row>
    <row r="675" spans="1:9" s="54" customFormat="1" ht="11.45" customHeight="1" x14ac:dyDescent="0.2">
      <c r="A675" s="80"/>
      <c r="B675" s="80"/>
      <c r="C675" s="98" t="s">
        <v>26</v>
      </c>
      <c r="D675" s="91">
        <f>SUM(D59,D128:D138,D244,D427,D532:D533,D541:D542)</f>
        <v>29092991</v>
      </c>
      <c r="E675" s="91">
        <f t="shared" ref="E675:G675" si="77">SUM(E59,E128:E138,E244,E427,E532:E533,E541:E542)</f>
        <v>8085791</v>
      </c>
      <c r="F675" s="91">
        <f t="shared" si="77"/>
        <v>37178782</v>
      </c>
      <c r="G675" s="91">
        <f t="shared" si="77"/>
        <v>45931348</v>
      </c>
      <c r="H675" s="92">
        <v>1.2354183092926498</v>
      </c>
      <c r="I675" s="82"/>
    </row>
    <row r="676" spans="1:9" s="54" customFormat="1" ht="11.45" customHeight="1" x14ac:dyDescent="0.2">
      <c r="A676" s="80"/>
      <c r="B676" s="80"/>
      <c r="C676" s="98" t="s">
        <v>27</v>
      </c>
      <c r="D676" s="91">
        <f>SUM(D289)</f>
        <v>48000000</v>
      </c>
      <c r="E676" s="91">
        <f>SUM(E289)</f>
        <v>11075000</v>
      </c>
      <c r="F676" s="91">
        <f>SUM(F289)</f>
        <v>59075000</v>
      </c>
      <c r="G676" s="91">
        <v>55375899</v>
      </c>
      <c r="H676" s="92">
        <v>0.93738297079983068</v>
      </c>
      <c r="I676" s="82"/>
    </row>
    <row r="677" spans="1:9" s="54" customFormat="1" ht="11.45" customHeight="1" x14ac:dyDescent="0.2">
      <c r="A677" s="80"/>
      <c r="B677" s="80"/>
      <c r="C677" s="98" t="s">
        <v>68</v>
      </c>
      <c r="D677" s="91">
        <f>SUM(D291)</f>
        <v>38000000</v>
      </c>
      <c r="E677" s="91">
        <f>SUM(E291)</f>
        <v>4164000</v>
      </c>
      <c r="F677" s="91">
        <f>SUM(F291)</f>
        <v>42164000</v>
      </c>
      <c r="G677" s="91">
        <v>40891962</v>
      </c>
      <c r="H677" s="92">
        <v>0.96983118299971538</v>
      </c>
      <c r="I677" s="82"/>
    </row>
    <row r="678" spans="1:9" s="54" customFormat="1" ht="11.45" customHeight="1" x14ac:dyDescent="0.2">
      <c r="A678" s="80"/>
      <c r="B678" s="80"/>
      <c r="C678" s="98" t="s">
        <v>147</v>
      </c>
      <c r="D678" s="91">
        <f>SUM(D290)</f>
        <v>9000000</v>
      </c>
      <c r="E678" s="91">
        <f>SUM(E290)</f>
        <v>1347000</v>
      </c>
      <c r="F678" s="91">
        <f>SUM(F290)</f>
        <v>10347000</v>
      </c>
      <c r="G678" s="91">
        <v>9740613</v>
      </c>
      <c r="H678" s="92">
        <v>0.94139489707161494</v>
      </c>
      <c r="I678" s="82"/>
    </row>
    <row r="679" spans="1:9" s="54" customFormat="1" ht="11.45" customHeight="1" x14ac:dyDescent="0.2">
      <c r="A679" s="80"/>
      <c r="B679" s="80"/>
      <c r="C679" s="98" t="s">
        <v>69</v>
      </c>
      <c r="D679" s="91">
        <f>SUM(D293)</f>
        <v>20000000</v>
      </c>
      <c r="E679" s="91">
        <f>SUM(E293)</f>
        <v>5295000</v>
      </c>
      <c r="F679" s="91">
        <f>SUM(F293)</f>
        <v>25295000</v>
      </c>
      <c r="G679" s="91">
        <v>24601824</v>
      </c>
      <c r="H679" s="92">
        <v>0.97259632338406798</v>
      </c>
      <c r="I679" s="82"/>
    </row>
    <row r="680" spans="1:9" s="54" customFormat="1" ht="11.45" customHeight="1" x14ac:dyDescent="0.2">
      <c r="A680" s="80"/>
      <c r="B680" s="80"/>
      <c r="C680" s="98" t="s">
        <v>70</v>
      </c>
      <c r="D680" s="91">
        <f>SUM(D292)</f>
        <v>50000000</v>
      </c>
      <c r="E680" s="91">
        <f>SUM(E292)</f>
        <v>0</v>
      </c>
      <c r="F680" s="91">
        <f>SUM(F292)</f>
        <v>50000000</v>
      </c>
      <c r="G680" s="91">
        <v>37713216</v>
      </c>
      <c r="H680" s="92">
        <v>0.75426431999999999</v>
      </c>
      <c r="I680" s="82"/>
    </row>
    <row r="681" spans="1:9" s="54" customFormat="1" ht="11.45" customHeight="1" x14ac:dyDescent="0.2">
      <c r="A681" s="80"/>
      <c r="B681" s="80"/>
      <c r="C681" s="98" t="s">
        <v>28</v>
      </c>
      <c r="D681" s="91">
        <f>SUM(D294,D295,)</f>
        <v>1000000</v>
      </c>
      <c r="E681" s="91">
        <f>SUM(E294,E295,)</f>
        <v>15836000</v>
      </c>
      <c r="F681" s="91">
        <f>SUM(F294,F295,)</f>
        <v>16836000</v>
      </c>
      <c r="G681" s="91">
        <v>5860631</v>
      </c>
      <c r="H681" s="92">
        <v>0.34810115229270611</v>
      </c>
      <c r="I681" s="82"/>
    </row>
    <row r="682" spans="1:9" s="54" customFormat="1" ht="11.45" customHeight="1" x14ac:dyDescent="0.2">
      <c r="A682" s="80"/>
      <c r="B682" s="80"/>
      <c r="C682" s="98" t="s">
        <v>72</v>
      </c>
      <c r="D682" s="91"/>
      <c r="E682" s="91"/>
      <c r="F682" s="91"/>
      <c r="G682" s="91"/>
      <c r="H682" s="92"/>
      <c r="I682" s="82"/>
    </row>
    <row r="683" spans="1:9" s="54" customFormat="1" ht="11.45" customHeight="1" x14ac:dyDescent="0.2">
      <c r="A683" s="80"/>
      <c r="B683" s="80"/>
      <c r="C683" s="98" t="s">
        <v>41</v>
      </c>
      <c r="D683" s="91"/>
      <c r="E683" s="91"/>
      <c r="F683" s="91"/>
      <c r="G683" s="91"/>
      <c r="H683" s="92"/>
      <c r="I683" s="82"/>
    </row>
    <row r="684" spans="1:9" s="54" customFormat="1" ht="11.45" customHeight="1" x14ac:dyDescent="0.2">
      <c r="A684" s="80"/>
      <c r="B684" s="80"/>
      <c r="C684" s="98" t="s">
        <v>366</v>
      </c>
      <c r="D684" s="91"/>
      <c r="E684" s="91"/>
      <c r="F684" s="91"/>
      <c r="G684" s="91"/>
      <c r="H684" s="92"/>
      <c r="I684" s="82"/>
    </row>
    <row r="685" spans="1:9" s="54" customFormat="1" ht="11.45" customHeight="1" x14ac:dyDescent="0.2">
      <c r="A685" s="80"/>
      <c r="B685" s="80"/>
      <c r="C685" s="98" t="s">
        <v>254</v>
      </c>
      <c r="D685" s="91">
        <f>SUM(D310:D324)</f>
        <v>48183052</v>
      </c>
      <c r="E685" s="91">
        <f>SUM(E310:E324)</f>
        <v>11420186</v>
      </c>
      <c r="F685" s="91">
        <f>SUM(F310:F324)</f>
        <v>59603238</v>
      </c>
      <c r="G685" s="91">
        <v>59603238</v>
      </c>
      <c r="H685" s="92">
        <v>1</v>
      </c>
      <c r="I685" s="82"/>
    </row>
    <row r="686" spans="1:9" s="54" customFormat="1" ht="11.45" customHeight="1" x14ac:dyDescent="0.2">
      <c r="A686" s="80"/>
      <c r="B686" s="80"/>
      <c r="C686" s="122" t="s">
        <v>351</v>
      </c>
      <c r="D686" s="91">
        <f>SUM(D73,D109,D405,D434,)</f>
        <v>13990000</v>
      </c>
      <c r="E686" s="91">
        <f t="shared" ref="E686:G686" si="78">SUM(E73,E109,E405,E434,)</f>
        <v>0</v>
      </c>
      <c r="F686" s="91">
        <f t="shared" si="78"/>
        <v>13990000</v>
      </c>
      <c r="G686" s="91">
        <f t="shared" si="78"/>
        <v>9373000</v>
      </c>
      <c r="H686" s="92">
        <v>0.66997855611150825</v>
      </c>
      <c r="I686" s="82"/>
    </row>
    <row r="687" spans="1:9" s="54" customFormat="1" ht="11.45" customHeight="1" x14ac:dyDescent="0.2">
      <c r="A687" s="80"/>
      <c r="B687" s="80"/>
      <c r="C687" s="122" t="s">
        <v>352</v>
      </c>
      <c r="D687" s="91">
        <f>D140+D467</f>
        <v>0</v>
      </c>
      <c r="E687" s="91">
        <f>E140+E467</f>
        <v>460117</v>
      </c>
      <c r="F687" s="91">
        <f>F140+F467</f>
        <v>460117</v>
      </c>
      <c r="G687" s="91">
        <v>520117</v>
      </c>
      <c r="H687" s="92">
        <v>1.1304016152413408</v>
      </c>
      <c r="I687" s="82"/>
    </row>
    <row r="688" spans="1:9" s="54" customFormat="1" ht="11.45" customHeight="1" x14ac:dyDescent="0.2">
      <c r="A688" s="80"/>
      <c r="B688" s="80"/>
      <c r="C688" s="98" t="s">
        <v>42</v>
      </c>
      <c r="D688" s="91"/>
      <c r="E688" s="91"/>
      <c r="F688" s="91"/>
      <c r="G688" s="91"/>
      <c r="H688" s="92"/>
      <c r="I688" s="82"/>
    </row>
    <row r="689" spans="1:9" s="54" customFormat="1" ht="11.45" customHeight="1" x14ac:dyDescent="0.2">
      <c r="A689" s="80"/>
      <c r="B689" s="80"/>
      <c r="C689" s="98" t="s">
        <v>87</v>
      </c>
      <c r="D689" s="91"/>
      <c r="E689" s="91"/>
      <c r="F689" s="91"/>
      <c r="G689" s="91"/>
      <c r="H689" s="92"/>
      <c r="I689" s="82"/>
    </row>
    <row r="690" spans="1:9" s="54" customFormat="1" ht="11.45" customHeight="1" x14ac:dyDescent="0.2">
      <c r="A690" s="80"/>
      <c r="B690" s="80"/>
      <c r="C690" s="98" t="s">
        <v>541</v>
      </c>
      <c r="D690" s="91">
        <f>SUM(D325)</f>
        <v>0</v>
      </c>
      <c r="E690" s="91">
        <f>SUM(E325)</f>
        <v>1767827</v>
      </c>
      <c r="F690" s="91">
        <f>SUM(F325)</f>
        <v>1767827</v>
      </c>
      <c r="G690" s="91">
        <v>1767827</v>
      </c>
      <c r="H690" s="92">
        <v>1</v>
      </c>
      <c r="I690" s="82"/>
    </row>
    <row r="691" spans="1:9" s="54" customFormat="1" ht="11.45" customHeight="1" x14ac:dyDescent="0.2">
      <c r="A691" s="73"/>
      <c r="B691" s="73"/>
      <c r="C691" s="74" t="s">
        <v>47</v>
      </c>
      <c r="D691" s="75">
        <f t="shared" ref="D691" si="79">SUM(D675:D690)</f>
        <v>257266043</v>
      </c>
      <c r="E691" s="75">
        <f t="shared" ref="E691:F691" si="80">SUM(E675:E690)</f>
        <v>59450921</v>
      </c>
      <c r="F691" s="75">
        <f t="shared" si="80"/>
        <v>316716964</v>
      </c>
      <c r="G691" s="75">
        <v>291379675</v>
      </c>
      <c r="H691" s="130">
        <v>0.92000021508162722</v>
      </c>
      <c r="I691" s="70"/>
    </row>
    <row r="692" spans="1:9" s="54" customFormat="1" ht="11.45" customHeight="1" x14ac:dyDescent="0.2">
      <c r="A692" s="80"/>
      <c r="B692" s="80"/>
      <c r="C692" s="98"/>
      <c r="D692" s="91"/>
      <c r="E692" s="91"/>
      <c r="F692" s="91"/>
      <c r="G692" s="91"/>
      <c r="H692" s="92"/>
      <c r="I692" s="82"/>
    </row>
    <row r="693" spans="1:9" s="54" customFormat="1" ht="11.45" customHeight="1" x14ac:dyDescent="0.2">
      <c r="A693" s="80"/>
      <c r="B693" s="80"/>
      <c r="C693" s="98" t="s">
        <v>33</v>
      </c>
      <c r="D693" s="91">
        <f>D139</f>
        <v>800000</v>
      </c>
      <c r="E693" s="91">
        <f>E139</f>
        <v>0</v>
      </c>
      <c r="F693" s="91">
        <f>F139</f>
        <v>800000</v>
      </c>
      <c r="G693" s="91">
        <v>800000</v>
      </c>
      <c r="H693" s="92">
        <v>1</v>
      </c>
      <c r="I693" s="82"/>
    </row>
    <row r="694" spans="1:9" s="54" customFormat="1" ht="11.45" customHeight="1" x14ac:dyDescent="0.2">
      <c r="A694" s="80"/>
      <c r="B694" s="80"/>
      <c r="C694" s="98" t="s">
        <v>10</v>
      </c>
      <c r="D694" s="91"/>
      <c r="E694" s="91"/>
      <c r="F694" s="91"/>
      <c r="G694" s="91"/>
      <c r="H694" s="92"/>
      <c r="I694" s="82"/>
    </row>
    <row r="695" spans="1:9" s="54" customFormat="1" ht="11.45" customHeight="1" x14ac:dyDescent="0.2">
      <c r="A695" s="80"/>
      <c r="B695" s="80"/>
      <c r="C695" s="98" t="s">
        <v>255</v>
      </c>
      <c r="D695" s="91"/>
      <c r="E695" s="91"/>
      <c r="F695" s="91"/>
      <c r="G695" s="91"/>
      <c r="H695" s="92"/>
      <c r="I695" s="82"/>
    </row>
    <row r="696" spans="1:9" s="54" customFormat="1" ht="11.45" customHeight="1" x14ac:dyDescent="0.2">
      <c r="A696" s="80"/>
      <c r="B696" s="80"/>
      <c r="C696" s="122" t="s">
        <v>353</v>
      </c>
      <c r="D696" s="91">
        <f>SUM(D243,)</f>
        <v>41167899</v>
      </c>
      <c r="E696" s="91">
        <f>SUM(E243,)</f>
        <v>0</v>
      </c>
      <c r="F696" s="91">
        <f>SUM(F243,)</f>
        <v>41167899</v>
      </c>
      <c r="G696" s="91">
        <v>29622754</v>
      </c>
      <c r="H696" s="92">
        <v>0.71955952865119499</v>
      </c>
      <c r="I696" s="82"/>
    </row>
    <row r="697" spans="1:9" s="54" customFormat="1" ht="11.45" customHeight="1" x14ac:dyDescent="0.2">
      <c r="A697" s="80"/>
      <c r="B697" s="80"/>
      <c r="C697" s="122" t="s">
        <v>98</v>
      </c>
      <c r="D697" s="91">
        <f>D264+D141</f>
        <v>6970000</v>
      </c>
      <c r="E697" s="91">
        <f>E264+E141</f>
        <v>0</v>
      </c>
      <c r="F697" s="91">
        <f>F264+F141</f>
        <v>6970000</v>
      </c>
      <c r="G697" s="91">
        <v>31970164</v>
      </c>
      <c r="H697" s="92">
        <v>4.5868241032998567</v>
      </c>
      <c r="I697" s="82"/>
    </row>
    <row r="698" spans="1:9" s="54" customFormat="1" ht="11.45" customHeight="1" x14ac:dyDescent="0.2">
      <c r="A698" s="80"/>
      <c r="B698" s="80"/>
      <c r="C698" s="98" t="s">
        <v>88</v>
      </c>
      <c r="D698" s="91"/>
      <c r="E698" s="91"/>
      <c r="F698" s="91"/>
      <c r="G698" s="91"/>
      <c r="H698" s="92"/>
      <c r="I698" s="82"/>
    </row>
    <row r="699" spans="1:9" s="54" customFormat="1" ht="11.45" customHeight="1" x14ac:dyDescent="0.2">
      <c r="A699" s="80"/>
      <c r="B699" s="80"/>
      <c r="C699" s="98" t="s">
        <v>43</v>
      </c>
      <c r="D699" s="91">
        <f>SUM(D142)</f>
        <v>194107823</v>
      </c>
      <c r="E699" s="91">
        <f>SUM(E142)</f>
        <v>0</v>
      </c>
      <c r="F699" s="91">
        <f>SUM(F142)</f>
        <v>194107823</v>
      </c>
      <c r="G699" s="91">
        <v>194107823</v>
      </c>
      <c r="H699" s="92">
        <v>1</v>
      </c>
      <c r="I699" s="82"/>
    </row>
    <row r="700" spans="1:9" s="54" customFormat="1" ht="11.45" customHeight="1" x14ac:dyDescent="0.2">
      <c r="A700" s="73"/>
      <c r="B700" s="73"/>
      <c r="C700" s="74" t="s">
        <v>48</v>
      </c>
      <c r="D700" s="75">
        <f t="shared" ref="D700" si="81">SUM(D693:D699)</f>
        <v>243045722</v>
      </c>
      <c r="E700" s="75">
        <f t="shared" ref="E700:F700" si="82">SUM(E693:E699)</f>
        <v>0</v>
      </c>
      <c r="F700" s="75">
        <f t="shared" si="82"/>
        <v>243045722</v>
      </c>
      <c r="G700" s="75">
        <v>256500741</v>
      </c>
      <c r="H700" s="130">
        <v>1.0553600322164898</v>
      </c>
      <c r="I700" s="70"/>
    </row>
    <row r="701" spans="1:9" s="99" customFormat="1" ht="11.45" customHeight="1" x14ac:dyDescent="0.2">
      <c r="A701" s="80"/>
      <c r="B701" s="80"/>
      <c r="C701" s="98" t="s">
        <v>32</v>
      </c>
      <c r="D701" s="91"/>
      <c r="E701" s="91"/>
      <c r="F701" s="91"/>
      <c r="G701" s="91"/>
      <c r="H701" s="92"/>
      <c r="I701" s="82"/>
    </row>
    <row r="702" spans="1:9" s="54" customFormat="1" ht="11.45" customHeight="1" x14ac:dyDescent="0.2">
      <c r="A702" s="73"/>
      <c r="B702" s="73"/>
      <c r="C702" s="74" t="s">
        <v>49</v>
      </c>
      <c r="D702" s="75">
        <f t="shared" ref="D702" si="83">SUM(D691,D700,D701)</f>
        <v>500311765</v>
      </c>
      <c r="E702" s="75">
        <f t="shared" ref="E702:F702" si="84">SUM(E691,E700,E701)</f>
        <v>59450921</v>
      </c>
      <c r="F702" s="75">
        <f t="shared" si="84"/>
        <v>559762686</v>
      </c>
      <c r="G702" s="75">
        <v>547880416</v>
      </c>
      <c r="H702" s="130">
        <v>0.9787726651004387</v>
      </c>
      <c r="I702" s="70"/>
    </row>
    <row r="703" spans="1:9" ht="11.45" customHeight="1" x14ac:dyDescent="0.2">
      <c r="H703" s="47"/>
    </row>
  </sheetData>
  <dataConsolidate/>
  <mergeCells count="1">
    <mergeCell ref="A651:C65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0" orientation="portrait" r:id="rId1"/>
  <headerFooter alignWithMargins="0">
    <oddHeader>&amp;C&amp;F&amp;R&amp;P. oldal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Önk.össz.szakf.</vt:lpstr>
      <vt:lpstr>Összesítő önk.mindössz.</vt:lpstr>
      <vt:lpstr>Önkormányzat</vt:lpstr>
      <vt:lpstr>Önk.össz.szakf.!Nyomtatási_terület</vt:lpstr>
      <vt:lpstr>Önkormányzat!Nyomtatási_terület</vt:lpstr>
      <vt:lpstr>'Összesítő önk.mindössz.'!Nyomtatási_terület</vt:lpstr>
    </vt:vector>
  </TitlesOfParts>
  <Company>Önkormányzat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Balatonkeresztur</dc:creator>
  <cp:lastModifiedBy>User</cp:lastModifiedBy>
  <cp:lastPrinted>2025-04-22T07:06:33Z</cp:lastPrinted>
  <dcterms:created xsi:type="dcterms:W3CDTF">2005-12-20T14:18:14Z</dcterms:created>
  <dcterms:modified xsi:type="dcterms:W3CDTF">2025-05-21T07:06:24Z</dcterms:modified>
</cp:coreProperties>
</file>